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rson.calazans\Desktop\Trabalho remoto - Aderson\serviço de apoio à gestão e técnico da TI\"/>
    </mc:Choice>
  </mc:AlternateContent>
  <xr:revisionPtr revIDLastSave="0" documentId="13_ncr:1_{7CF050C8-C2E7-4476-A096-C25E4DAF9770}" xr6:coauthVersionLast="41" xr6:coauthVersionMax="41" xr10:uidLastSave="{00000000-0000-0000-0000-000000000000}"/>
  <bookViews>
    <workbookView xWindow="-110" yWindow="-110" windowWidth="19420" windowHeight="10420" xr2:uid="{F32F7431-9F89-40BC-8CD1-2997687FAAC2}"/>
  </bookViews>
  <sheets>
    <sheet name="GP" sheetId="2" r:id="rId1"/>
    <sheet name="Custo da UST" sheetId="1" r:id="rId2"/>
    <sheet name="Custo total do serviço" sheetId="3" r:id="rId3"/>
  </sheets>
  <externalReferences>
    <externalReference r:id="rId4"/>
    <externalReference r:id="rId5"/>
  </externalReferences>
  <definedNames>
    <definedName name="_xlnm.Print_Area" localSheetId="0">GP!$A$1:$I$161</definedName>
    <definedName name="Códigos">[1]REFERÊNCIA!$B$4:$B$179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3" l="1"/>
  <c r="E3" i="3"/>
  <c r="H119" i="2" l="1"/>
  <c r="H111" i="2"/>
  <c r="H117" i="2" s="1"/>
  <c r="I104" i="2"/>
  <c r="I103" i="2"/>
  <c r="I106" i="2" s="1"/>
  <c r="I134" i="2" s="1"/>
  <c r="I97" i="2"/>
  <c r="I92" i="2"/>
  <c r="H83" i="2"/>
  <c r="H74" i="2"/>
  <c r="H77" i="2" s="1"/>
  <c r="H73" i="2"/>
  <c r="H72" i="2"/>
  <c r="I57" i="2"/>
  <c r="I56" i="2"/>
  <c r="H52" i="2"/>
  <c r="H75" i="2" s="1"/>
  <c r="H41" i="2"/>
  <c r="H39" i="2"/>
  <c r="I29" i="2"/>
  <c r="I55" i="2" s="1"/>
  <c r="I61" i="2" l="1"/>
  <c r="I67" i="2" s="1"/>
  <c r="I30" i="2"/>
  <c r="I32" i="2" s="1"/>
  <c r="I33" i="2" l="1"/>
  <c r="I35" i="2" s="1"/>
  <c r="I40" i="2" s="1"/>
  <c r="I130" i="2" l="1"/>
  <c r="I76" i="2"/>
  <c r="I75" i="2"/>
  <c r="I74" i="2"/>
  <c r="I39" i="2"/>
  <c r="I41" i="2" s="1"/>
  <c r="I65" i="2" l="1"/>
  <c r="I51" i="2"/>
  <c r="I44" i="2"/>
  <c r="I48" i="2"/>
  <c r="I46" i="2"/>
  <c r="I50" i="2"/>
  <c r="I73" i="2"/>
  <c r="I72" i="2"/>
  <c r="I45" i="2"/>
  <c r="I49" i="2"/>
  <c r="I47" i="2"/>
  <c r="I77" i="2" l="1"/>
  <c r="I132" i="2" s="1"/>
  <c r="I52" i="2"/>
  <c r="I66" i="2" s="1"/>
  <c r="I68" i="2" s="1"/>
  <c r="I131" i="2" l="1"/>
  <c r="I85" i="2"/>
  <c r="I81" i="2"/>
  <c r="I87" i="2"/>
  <c r="I84" i="2"/>
  <c r="I82" i="2"/>
  <c r="I83" i="2"/>
  <c r="I88" i="2" l="1"/>
  <c r="I96" i="2" s="1"/>
  <c r="I98" i="2" s="1"/>
  <c r="I133" i="2" s="1"/>
  <c r="I135" i="2" s="1"/>
  <c r="I110" i="2" l="1"/>
  <c r="I111" i="2" s="1"/>
  <c r="I122" i="2" s="1"/>
  <c r="I124" i="2" s="1"/>
  <c r="I113" i="2" l="1"/>
  <c r="I116" i="2"/>
  <c r="I115" i="2"/>
  <c r="I126" i="2"/>
  <c r="I114" i="2"/>
  <c r="I117" i="2" l="1"/>
  <c r="I136" i="2" s="1"/>
  <c r="I137" i="2" s="1"/>
  <c r="I15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60B2FF78-78CB-441E-B139-775537D045C1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sharedStrings.xml><?xml version="1.0" encoding="utf-8"?>
<sst xmlns="http://schemas.openxmlformats.org/spreadsheetml/2006/main" count="274" uniqueCount="182">
  <si>
    <r>
      <rPr>
        <b/>
        <sz val="11"/>
        <color indexed="8"/>
        <rFont val="Arial"/>
        <family val="2"/>
      </rPr>
      <t>AGÊNCIA NACIONAL DE AVIAÇÃO CIVIL</t>
    </r>
    <r>
      <rPr>
        <b/>
        <sz val="11"/>
        <rFont val="Arial"/>
        <family val="2"/>
      </rPr>
      <t xml:space="preserve">
</t>
    </r>
    <r>
      <rPr>
        <sz val="9"/>
        <rFont val="Arial"/>
        <family val="2"/>
      </rPr>
      <t xml:space="preserve">SUPERINTENDÊNCIA DE ADMINISTRAÇÃO E FINANÇAS
</t>
    </r>
  </si>
  <si>
    <t>PREGÃO N.º ____/2022</t>
  </si>
  <si>
    <t>IN 05/2017/SEGES/MPDG - ANEXO VII-D</t>
  </si>
  <si>
    <t>PLANILHA DE CUSTOS E FORMAÇÃO DE PREÇOS</t>
  </si>
  <si>
    <t xml:space="preserve">Nº do Processo </t>
  </si>
  <si>
    <t>Categoria profissional: EMPREGADOS DE EMPRESA DE PROCESSAMENTO DE DADOS, DO PLANO DA CNTC DE EMPRESAS DE SERVIÇOS DE INFORMÁTICA</t>
  </si>
  <si>
    <t>Discriminação dos Serviços</t>
  </si>
  <si>
    <t>A</t>
  </si>
  <si>
    <t>Data de apresentação da proposta</t>
  </si>
  <si>
    <t>B</t>
  </si>
  <si>
    <t>Município</t>
  </si>
  <si>
    <t>BRASÍLIA</t>
  </si>
  <si>
    <t>C</t>
  </si>
  <si>
    <t>Ano do Acordo, Convenção ou Dissídio Coletivo</t>
  </si>
  <si>
    <t>CCT 2021/2022 - DF000608/2021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</si>
  <si>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</si>
  <si>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</si>
  <si>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</si>
  <si>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</si>
  <si>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</si>
  <si>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</si>
  <si>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Catálogo de Serviços - UES (software GRC)</t>
  </si>
  <si>
    <t>Profissional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</si>
  <si>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</si>
  <si>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</si>
  <si>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</si>
  <si>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</si>
  <si>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</si>
  <si>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Gerente de Projetos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</si>
  <si>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</si>
  <si>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</si>
  <si>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</si>
  <si>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</si>
  <si>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</si>
  <si>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</si>
  <si>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</si>
  <si>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</si>
  <si>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 xml:space="preserve">Adicional Noturno </t>
  </si>
  <si>
    <t>E</t>
  </si>
  <si>
    <t xml:space="preserve">Adicional de Hora Noturna Reduzida </t>
  </si>
  <si>
    <t>F</t>
  </si>
  <si>
    <t>Outros (especificar)</t>
  </si>
  <si>
    <t xml:space="preserve">TOTAL DO MÓDULO 1 - </t>
  </si>
  <si>
    <t>MÓDULO 2 – ENCARGOS E BENEFÍCIOS ANUAIS, MENSAIS E DIÁRIOS</t>
  </si>
  <si>
    <t>Submódulo 2.1 - 13º Salário, Férias e Adicional de Férias</t>
  </si>
  <si>
    <t xml:space="preserve">13 (Décimo-terceiro) salário </t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</si>
  <si>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</si>
  <si>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</si>
  <si>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</si>
  <si>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</si>
  <si>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</si>
  <si>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 (RAT: 2% FAP: 1%) (CNAE 6209-1/00)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</si>
  <si>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</si>
  <si>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</si>
  <si>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</si>
  <si>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</si>
  <si>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</si>
  <si>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</si>
  <si>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</si>
  <si>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</si>
  <si>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</si>
  <si>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Transporte (R$ 5 x 2 x 22 - 6% x SalBase)</t>
  </si>
  <si>
    <t>-</t>
  </si>
  <si>
    <t xml:space="preserve">Auxílio-Refeição/Alimentação [(R$ 28,69 - (20% x R$ 28,69)) x 22]  </t>
  </si>
  <si>
    <t xml:space="preserve">Assistência Médica e Familiar (cláusula 16ª da CCT) </t>
  </si>
  <si>
    <t xml:space="preserve">Auxilio creche </t>
  </si>
  <si>
    <t xml:space="preserve">Fundo de Formação Profissional </t>
  </si>
  <si>
    <t>Auxílio Funeral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</si>
  <si>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</si>
  <si>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</si>
  <si>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</si>
  <si>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</si>
  <si>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</si>
  <si>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</si>
  <si>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</si>
  <si>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</si>
  <si>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</si>
  <si>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</si>
  <si>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</si>
  <si>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</si>
  <si>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</si>
  <si>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</si>
  <si>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</si>
  <si>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de GPS, FGTS e outras contribuições sobre o Aviso Prévio Trabalhado</t>
  </si>
  <si>
    <t>Multa sobre FGTS e contribuição social sobre o aviso prévio indenizado e aviso prévio trabalhado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</si>
  <si>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</si>
  <si>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</si>
  <si>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</si>
  <si>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</si>
  <si>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</si>
  <si>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</si>
  <si>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</si>
  <si>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 (Mod 1+1/3Mod 1)/12]+Submod 2.2 + Submod 2.3-VA-VT+Mod 3)*(4/12)*2%</t>
  </si>
  <si>
    <t>Substituto na cobertura de Ausência por doença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</si>
  <si>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</si>
  <si>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</si>
  <si>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</si>
  <si>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 (SB + Per x1,5x0,5x15dias)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</si>
  <si>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</si>
  <si>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</si>
  <si>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</si>
  <si>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</si>
  <si>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</si>
  <si>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</si>
  <si>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</si>
  <si>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</si>
  <si>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</si>
  <si>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</si>
  <si>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</si>
  <si>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Equipamentos</t>
  </si>
  <si>
    <t>Softwares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</si>
  <si>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</si>
  <si>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</si>
  <si>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</si>
  <si>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</si>
  <si>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</si>
  <si>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</si>
  <si>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</si>
  <si>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</si>
  <si>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</si>
  <si>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</si>
  <si>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</si>
  <si>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</t>
  </si>
  <si>
    <t>C.4</t>
  </si>
  <si>
    <t>CPRB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</si>
  <si>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</si>
  <si>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</si>
  <si>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</si>
  <si>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</si>
  <si>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</si>
  <si>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</si>
  <si>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</si>
  <si>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</si>
  <si>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</si>
  <si>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</si>
  <si>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</si>
  <si>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</si>
  <si>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</si>
  <si>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</si>
  <si>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</si>
  <si>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</si>
  <si>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</si>
  <si>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</si>
  <si>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</si>
  <si>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</si>
  <si>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</si>
  <si>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</si>
  <si>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</si>
  <si>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</si>
  <si>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</si>
  <si>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</si>
  <si>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</si>
  <si>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</si>
  <si>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</si>
  <si>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</si>
  <si>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</si>
  <si>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</si>
  <si>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</si>
  <si>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</si>
  <si>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CÁLCULO DO FATOR K:</t>
  </si>
  <si>
    <t>O Fator K é um parâmetro usual de mercado para se estimar o custo de um serviço com base na remuneração do profissional que prestaria o serviço. Não existe um percentual fixo para o Fator K, pois este depende da estrutura de composição de preço definida tanto por requisitos legais quanto estratégicos da empresa.</t>
  </si>
  <si>
    <t>Nesse contexto, o TCU, conforme Acórdãos nº 1.753/2008 e nº 289/2018 - Plenário, entre outros, destaca como referência de custo, o Fator K, indicador de economicidade aplicado aos dispêndios com serviços terceirizados de natureza continuada, que corresponde à razão entre o custo total de um trabalhador (remuneração, encargos sociais, insumos, reserva técnica, despesas operacionais/administrativas, lucro e tributos) e sua própria remuneração. O Fator K, portanto, indica quantos reais são pagos pela Administração à contratada para cada real pago por esta ao trabalhador.</t>
  </si>
  <si>
    <t>*</t>
  </si>
  <si>
    <t>* OS VALORES SÃO MERAMENTE EXEMPLIFICATIVOS, DE FORMA QUE OS LICITANTES DEVEM INCLUIR OS VALORES QUE CORRESPONDAM A SUA PROPOSTA,  UTILIZANDO A CCT A QUE SE ENCONTRA VINCULADA DECORRENTE DA SUA ATIVIDADE PREPONDERANTE.</t>
  </si>
  <si>
    <t>Perfil profissional</t>
  </si>
  <si>
    <t>Remuneração (R$)</t>
  </si>
  <si>
    <t>Custo total (R$)</t>
  </si>
  <si>
    <t>Gerente de Projetos             Gerente de Projetos - Software</t>
  </si>
  <si>
    <t xml:space="preserve">* Considera 22 dias úteis de 8 horas por mês = 176 horas.
</t>
  </si>
  <si>
    <r>
      <t>Custo da UST</t>
    </r>
    <r>
      <rPr>
        <b/>
        <sz val="11"/>
        <color rgb="FFFF0000"/>
        <rFont val="Calibri"/>
        <family val="2"/>
        <scheme val="minor"/>
      </rPr>
      <t>**</t>
    </r>
  </si>
  <si>
    <t>Item</t>
  </si>
  <si>
    <t>Descrição do Bem ou Serviço</t>
  </si>
  <si>
    <t>Quantidade</t>
  </si>
  <si>
    <t>Unidade de medida</t>
  </si>
  <si>
    <t>Valor  unitário máximo (R$)</t>
  </si>
  <si>
    <t>Valor total máximo (R$)</t>
  </si>
  <si>
    <t>Serviços de apoio a gestão de projetos de TIC</t>
  </si>
  <si>
    <t>UST</t>
  </si>
  <si>
    <t>Todos os valores são meramente exemplificativos, de forma que o licitante deve preenchê-los conforme a sua proposta</t>
  </si>
  <si>
    <r>
      <t>Custo da hora do perfil profissional</t>
    </r>
    <r>
      <rPr>
        <b/>
        <sz val="11"/>
        <color rgb="FFFF0000"/>
        <rFont val="Calibri"/>
        <family val="2"/>
        <scheme val="minor"/>
      </rPr>
      <t>*</t>
    </r>
  </si>
  <si>
    <t>**Considerando a necessidade de um único perfil profissional, o valor da UST corresponde ao custo da hora do perfil profissional</t>
  </si>
  <si>
    <r>
      <t xml:space="preserve">Sindicato: </t>
    </r>
    <r>
      <rPr>
        <sz val="10"/>
        <color rgb="FFFF0000"/>
        <rFont val="Arial"/>
        <family val="2"/>
      </rPr>
      <t>SINDPD-PF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</si>
</sst>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R$ &quot;#,##0.00_);[Red]\(&quot;R$ &quot;#,##0.00\)"/>
    <numFmt numFmtId="165" formatCode="0.0%"/>
    <numFmt numFmtId="166" formatCode="0.0000"/>
    <numFmt numFmtId="167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b/>
      <strike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color indexed="81"/>
      <name val="Segoe U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EEEEE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167" fontId="4" fillId="0" borderId="0" applyFill="0" applyBorder="0" applyAlignment="0" applyProtection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4" fillId="0" borderId="0" xfId="2"/>
    <xf numFmtId="0" fontId="4" fillId="0" borderId="2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0" fontId="9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2" fontId="4" fillId="0" borderId="2" xfId="2" applyNumberFormat="1" applyFont="1" applyBorder="1" applyAlignment="1">
      <alignment vertical="center"/>
    </xf>
    <xf numFmtId="10" fontId="4" fillId="0" borderId="2" xfId="3" applyNumberFormat="1" applyFont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10" fontId="4" fillId="0" borderId="2" xfId="3" applyNumberFormat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2" fontId="9" fillId="0" borderId="0" xfId="2" applyNumberFormat="1" applyFont="1" applyBorder="1" applyAlignment="1">
      <alignment vertical="center"/>
    </xf>
    <xf numFmtId="0" fontId="4" fillId="0" borderId="0" xfId="2" applyFont="1" applyBorder="1" applyAlignment="1">
      <alignment vertical="center"/>
    </xf>
    <xf numFmtId="165" fontId="1" fillId="0" borderId="0" xfId="1" applyNumberFormat="1" applyFont="1"/>
    <xf numFmtId="10" fontId="4" fillId="0" borderId="2" xfId="2" applyNumberFormat="1" applyFont="1" applyBorder="1" applyAlignment="1">
      <alignment horizontal="center" vertical="center"/>
    </xf>
    <xf numFmtId="166" fontId="0" fillId="0" borderId="0" xfId="0" applyNumberFormat="1"/>
    <xf numFmtId="10" fontId="4" fillId="0" borderId="2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10" fontId="0" fillId="0" borderId="0" xfId="0" applyNumberFormat="1"/>
    <xf numFmtId="10" fontId="9" fillId="0" borderId="2" xfId="2" applyNumberFormat="1" applyFont="1" applyBorder="1" applyAlignment="1">
      <alignment horizontal="center" vertical="center"/>
    </xf>
    <xf numFmtId="2" fontId="0" fillId="0" borderId="0" xfId="0" applyNumberFormat="1"/>
    <xf numFmtId="0" fontId="4" fillId="0" borderId="2" xfId="2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right" vertical="center"/>
    </xf>
    <xf numFmtId="0" fontId="4" fillId="0" borderId="4" xfId="2" applyFont="1" applyFill="1" applyBorder="1" applyAlignment="1">
      <alignment vertical="center"/>
    </xf>
    <xf numFmtId="0" fontId="4" fillId="0" borderId="5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2" fontId="4" fillId="0" borderId="2" xfId="2" applyNumberFormat="1" applyFont="1" applyFill="1" applyBorder="1" applyAlignment="1">
      <alignment vertical="center"/>
    </xf>
    <xf numFmtId="0" fontId="2" fillId="0" borderId="0" xfId="0" applyFont="1"/>
    <xf numFmtId="2" fontId="9" fillId="0" borderId="2" xfId="2" applyNumberFormat="1" applyFont="1" applyFill="1" applyBorder="1" applyAlignment="1">
      <alignment vertical="center"/>
    </xf>
    <xf numFmtId="0" fontId="8" fillId="0" borderId="0" xfId="2" applyFont="1" applyBorder="1" applyAlignment="1">
      <alignment vertical="center"/>
    </xf>
    <xf numFmtId="2" fontId="4" fillId="0" borderId="0" xfId="2" applyNumberFormat="1" applyFont="1" applyBorder="1" applyAlignment="1">
      <alignment vertical="center"/>
    </xf>
    <xf numFmtId="10" fontId="9" fillId="0" borderId="2" xfId="2" applyNumberFormat="1" applyFont="1" applyFill="1" applyBorder="1" applyAlignment="1">
      <alignment horizontal="center" vertical="center"/>
    </xf>
    <xf numFmtId="0" fontId="3" fillId="0" borderId="0" xfId="0" applyFont="1"/>
    <xf numFmtId="10" fontId="1" fillId="0" borderId="0" xfId="1" applyNumberFormat="1" applyFont="1"/>
    <xf numFmtId="10" fontId="10" fillId="0" borderId="2" xfId="2" applyNumberFormat="1" applyFont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/>
    </xf>
    <xf numFmtId="10" fontId="11" fillId="0" borderId="2" xfId="2" applyNumberFormat="1" applyFont="1" applyBorder="1" applyAlignment="1">
      <alignment horizontal="center" vertical="center"/>
    </xf>
    <xf numFmtId="0" fontId="9" fillId="6" borderId="2" xfId="2" applyFont="1" applyFill="1" applyBorder="1" applyAlignment="1">
      <alignment horizontal="center" vertical="center"/>
    </xf>
    <xf numFmtId="2" fontId="4" fillId="0" borderId="0" xfId="2" applyNumberFormat="1"/>
    <xf numFmtId="10" fontId="4" fillId="0" borderId="2" xfId="2" applyNumberFormat="1" applyFont="1" applyFill="1" applyBorder="1" applyAlignment="1">
      <alignment vertical="center"/>
    </xf>
    <xf numFmtId="2" fontId="4" fillId="3" borderId="0" xfId="2" applyNumberFormat="1" applyFont="1" applyFill="1" applyBorder="1" applyAlignment="1">
      <alignment vertical="center"/>
    </xf>
    <xf numFmtId="2" fontId="4" fillId="0" borderId="2" xfId="2" applyNumberFormat="1" applyFont="1" applyBorder="1" applyAlignment="1">
      <alignment horizontal="center" vertical="center"/>
    </xf>
    <xf numFmtId="10" fontId="4" fillId="0" borderId="2" xfId="3" applyNumberFormat="1" applyFont="1" applyFill="1" applyBorder="1" applyAlignment="1">
      <alignment vertical="center"/>
    </xf>
    <xf numFmtId="10" fontId="4" fillId="0" borderId="2" xfId="3" applyNumberFormat="1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2" fillId="0" borderId="13" xfId="2" applyFont="1" applyBorder="1" applyAlignment="1">
      <alignment horizontal="center" vertical="center"/>
    </xf>
    <xf numFmtId="10" fontId="12" fillId="0" borderId="8" xfId="3" applyNumberFormat="1" applyFont="1" applyBorder="1" applyAlignment="1">
      <alignment vertical="center"/>
    </xf>
    <xf numFmtId="2" fontId="12" fillId="0" borderId="14" xfId="2" applyNumberFormat="1" applyFont="1" applyFill="1" applyBorder="1" applyAlignment="1">
      <alignment vertical="center"/>
    </xf>
    <xf numFmtId="0" fontId="12" fillId="0" borderId="9" xfId="2" applyFont="1" applyBorder="1" applyAlignment="1">
      <alignment horizontal="center" vertical="center"/>
    </xf>
    <xf numFmtId="10" fontId="12" fillId="0" borderId="0" xfId="3" applyNumberFormat="1" applyFont="1" applyBorder="1" applyAlignment="1">
      <alignment vertical="center"/>
    </xf>
    <xf numFmtId="2" fontId="12" fillId="0" borderId="15" xfId="2" applyNumberFormat="1" applyFont="1" applyFill="1" applyBorder="1" applyAlignment="1">
      <alignment vertical="center"/>
    </xf>
    <xf numFmtId="0" fontId="13" fillId="0" borderId="9" xfId="2" applyFont="1" applyBorder="1" applyAlignment="1">
      <alignment vertical="center"/>
    </xf>
    <xf numFmtId="0" fontId="12" fillId="0" borderId="0" xfId="2" applyFont="1" applyBorder="1" applyAlignment="1">
      <alignment horizontal="left" vertical="center"/>
    </xf>
    <xf numFmtId="2" fontId="12" fillId="0" borderId="10" xfId="2" applyNumberFormat="1" applyFont="1" applyFill="1" applyBorder="1" applyAlignment="1">
      <alignment vertical="center"/>
    </xf>
    <xf numFmtId="0" fontId="12" fillId="0" borderId="16" xfId="2" applyFont="1" applyBorder="1" applyAlignment="1">
      <alignment horizontal="center" vertical="center"/>
    </xf>
    <xf numFmtId="10" fontId="12" fillId="0" borderId="1" xfId="3" applyNumberFormat="1" applyFont="1" applyBorder="1" applyAlignment="1">
      <alignment vertical="center"/>
    </xf>
    <xf numFmtId="2" fontId="12" fillId="0" borderId="17" xfId="2" applyNumberFormat="1" applyFont="1" applyFill="1" applyBorder="1" applyAlignment="1">
      <alignment vertical="center"/>
    </xf>
    <xf numFmtId="2" fontId="9" fillId="0" borderId="0" xfId="2" applyNumberFormat="1" applyFont="1" applyFill="1" applyBorder="1" applyAlignment="1">
      <alignment vertical="center"/>
    </xf>
    <xf numFmtId="2" fontId="3" fillId="0" borderId="0" xfId="0" applyNumberFormat="1" applyFont="1"/>
    <xf numFmtId="2" fontId="4" fillId="0" borderId="0" xfId="2" applyNumberFormat="1" applyFont="1" applyAlignment="1">
      <alignment vertical="center"/>
    </xf>
    <xf numFmtId="0" fontId="9" fillId="0" borderId="20" xfId="2" applyFont="1" applyBorder="1" applyAlignment="1">
      <alignment horizontal="center" vertical="center" wrapText="1"/>
    </xf>
    <xf numFmtId="0" fontId="9" fillId="0" borderId="21" xfId="2" applyFont="1" applyBorder="1" applyAlignment="1">
      <alignment horizontal="center" vertical="center" wrapText="1"/>
    </xf>
    <xf numFmtId="0" fontId="9" fillId="0" borderId="21" xfId="2" applyFont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0" fontId="4" fillId="0" borderId="28" xfId="2" applyFont="1" applyBorder="1" applyAlignment="1">
      <alignment vertical="center"/>
    </xf>
    <xf numFmtId="2" fontId="4" fillId="0" borderId="29" xfId="2" applyNumberFormat="1" applyFont="1" applyBorder="1" applyAlignment="1">
      <alignment vertical="center"/>
    </xf>
    <xf numFmtId="0" fontId="4" fillId="0" borderId="5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2" fontId="4" fillId="0" borderId="33" xfId="2" applyNumberFormat="1" applyFont="1" applyFill="1" applyBorder="1" applyAlignment="1">
      <alignment vertical="center"/>
    </xf>
    <xf numFmtId="0" fontId="9" fillId="0" borderId="5" xfId="2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4" fillId="0" borderId="37" xfId="2" applyFont="1" applyBorder="1" applyAlignment="1">
      <alignment vertical="center"/>
    </xf>
    <xf numFmtId="0" fontId="4" fillId="0" borderId="38" xfId="2" applyFont="1" applyBorder="1" applyAlignment="1">
      <alignment vertical="center"/>
    </xf>
    <xf numFmtId="2" fontId="4" fillId="0" borderId="39" xfId="2" applyNumberFormat="1" applyFont="1" applyFill="1" applyBorder="1" applyAlignment="1">
      <alignment vertical="center"/>
    </xf>
    <xf numFmtId="2" fontId="9" fillId="0" borderId="43" xfId="2" applyNumberFormat="1" applyFont="1" applyFill="1" applyBorder="1" applyAlignment="1">
      <alignment vertical="center"/>
    </xf>
    <xf numFmtId="0" fontId="4" fillId="0" borderId="44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2" fontId="4" fillId="0" borderId="26" xfId="2" applyNumberFormat="1" applyFont="1" applyBorder="1" applyAlignment="1">
      <alignment vertical="center"/>
    </xf>
    <xf numFmtId="0" fontId="4" fillId="0" borderId="30" xfId="2" applyFont="1" applyFill="1" applyBorder="1" applyAlignment="1">
      <alignment horizontal="center" vertical="center"/>
    </xf>
    <xf numFmtId="2" fontId="4" fillId="0" borderId="31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Alignment="1">
      <alignment vertical="center"/>
    </xf>
    <xf numFmtId="166" fontId="9" fillId="7" borderId="2" xfId="2" applyNumberFormat="1" applyFont="1" applyFill="1" applyBorder="1"/>
    <xf numFmtId="0" fontId="9" fillId="0" borderId="0" xfId="2" applyFont="1" applyAlignment="1">
      <alignment vertical="center"/>
    </xf>
    <xf numFmtId="167" fontId="9" fillId="0" borderId="0" xfId="4" applyFont="1" applyAlignment="1">
      <alignment vertical="center"/>
    </xf>
    <xf numFmtId="43" fontId="4" fillId="0" borderId="0" xfId="2" applyNumberFormat="1" applyFont="1" applyAlignment="1">
      <alignment vertical="center"/>
    </xf>
    <xf numFmtId="0" fontId="13" fillId="4" borderId="2" xfId="2" applyFont="1" applyFill="1" applyBorder="1"/>
    <xf numFmtId="0" fontId="4" fillId="0" borderId="35" xfId="2" applyFont="1" applyBorder="1" applyAlignment="1">
      <alignment horizontal="left" vertical="center"/>
    </xf>
    <xf numFmtId="0" fontId="4" fillId="0" borderId="37" xfId="2" applyFont="1" applyBorder="1" applyAlignment="1">
      <alignment horizontal="left" vertical="center"/>
    </xf>
    <xf numFmtId="0" fontId="4" fillId="0" borderId="48" xfId="2" applyFont="1" applyBorder="1" applyAlignment="1">
      <alignment horizontal="left" vertical="center"/>
    </xf>
    <xf numFmtId="0" fontId="4" fillId="0" borderId="18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49" xfId="2" applyFont="1" applyBorder="1" applyAlignment="1">
      <alignment horizontal="center" vertical="center"/>
    </xf>
    <xf numFmtId="0" fontId="9" fillId="7" borderId="2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9" fillId="0" borderId="40" xfId="2" applyFont="1" applyBorder="1" applyAlignment="1">
      <alignment horizontal="center" vertical="center"/>
    </xf>
    <xf numFmtId="0" fontId="9" fillId="0" borderId="41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45" xfId="2" applyFont="1" applyBorder="1" applyAlignment="1">
      <alignment horizontal="left" vertical="center"/>
    </xf>
    <xf numFmtId="0" fontId="9" fillId="0" borderId="20" xfId="2" applyFont="1" applyBorder="1" applyAlignment="1">
      <alignment horizontal="left" vertical="center"/>
    </xf>
    <xf numFmtId="0" fontId="9" fillId="0" borderId="19" xfId="2" applyFont="1" applyBorder="1" applyAlignment="1">
      <alignment horizontal="left" vertical="center"/>
    </xf>
    <xf numFmtId="0" fontId="4" fillId="0" borderId="46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center"/>
    </xf>
    <xf numFmtId="0" fontId="4" fillId="0" borderId="47" xfId="2" applyFont="1" applyBorder="1" applyAlignment="1">
      <alignment horizontal="left" vertical="center"/>
    </xf>
    <xf numFmtId="0" fontId="4" fillId="0" borderId="4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9" fillId="0" borderId="30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9" fillId="0" borderId="34" xfId="2" applyFont="1" applyBorder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4" fillId="0" borderId="34" xfId="2" applyFont="1" applyBorder="1" applyAlignment="1">
      <alignment horizontal="center" vertical="center"/>
    </xf>
    <xf numFmtId="0" fontId="4" fillId="0" borderId="36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25" xfId="2" applyFont="1" applyBorder="1" applyAlignment="1">
      <alignment horizontal="left" vertical="center"/>
    </xf>
    <xf numFmtId="0" fontId="4" fillId="0" borderId="26" xfId="2" applyFont="1" applyBorder="1" applyAlignment="1">
      <alignment horizontal="left" vertical="center"/>
    </xf>
    <xf numFmtId="0" fontId="4" fillId="0" borderId="22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23" xfId="2" applyFont="1" applyBorder="1" applyAlignment="1">
      <alignment horizontal="left" vertical="center"/>
    </xf>
    <xf numFmtId="0" fontId="4" fillId="0" borderId="24" xfId="2" applyFont="1" applyBorder="1" applyAlignment="1">
      <alignment horizontal="left" vertical="center"/>
    </xf>
    <xf numFmtId="0" fontId="4" fillId="0" borderId="25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/>
    </xf>
    <xf numFmtId="0" fontId="9" fillId="0" borderId="18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12" fillId="0" borderId="8" xfId="2" applyFont="1" applyBorder="1" applyAlignment="1">
      <alignment horizontal="left" vertical="center"/>
    </xf>
    <xf numFmtId="0" fontId="12" fillId="0" borderId="0" xfId="2" applyNumberFormat="1" applyFont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/>
    </xf>
    <xf numFmtId="0" fontId="9" fillId="2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/>
    </xf>
    <xf numFmtId="0" fontId="4" fillId="0" borderId="4" xfId="2" applyFont="1" applyFill="1" applyBorder="1" applyAlignment="1">
      <alignment horizontal="left" vertical="center"/>
    </xf>
    <xf numFmtId="0" fontId="4" fillId="0" borderId="5" xfId="2" applyFont="1" applyFill="1" applyBorder="1" applyAlignment="1">
      <alignment horizontal="left" vertical="center"/>
    </xf>
    <xf numFmtId="0" fontId="4" fillId="0" borderId="6" xfId="2" applyFont="1" applyFill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9" fillId="6" borderId="7" xfId="2" applyFont="1" applyFill="1" applyBorder="1" applyAlignment="1">
      <alignment horizontal="center" vertical="center"/>
    </xf>
    <xf numFmtId="0" fontId="9" fillId="6" borderId="8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/>
    </xf>
    <xf numFmtId="0" fontId="4" fillId="0" borderId="2" xfId="2" applyFont="1" applyFill="1" applyBorder="1" applyAlignment="1">
      <alignment vertical="center"/>
    </xf>
    <xf numFmtId="0" fontId="4" fillId="0" borderId="2" xfId="2" applyFont="1" applyBorder="1" applyAlignment="1">
      <alignment vertical="center"/>
    </xf>
    <xf numFmtId="0" fontId="9" fillId="6" borderId="11" xfId="2" applyFont="1" applyFill="1" applyBorder="1" applyAlignment="1">
      <alignment horizontal="center" vertical="center"/>
    </xf>
    <xf numFmtId="0" fontId="9" fillId="6" borderId="5" xfId="2" applyFont="1" applyFill="1" applyBorder="1" applyAlignment="1">
      <alignment horizontal="center" vertical="center"/>
    </xf>
    <xf numFmtId="0" fontId="9" fillId="6" borderId="12" xfId="2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9" fillId="0" borderId="5" xfId="2" applyFont="1" applyBorder="1" applyAlignment="1">
      <alignment horizontal="center" vertical="center"/>
    </xf>
    <xf numFmtId="0" fontId="8" fillId="0" borderId="9" xfId="2" applyFont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 wrapText="1"/>
    </xf>
    <xf numFmtId="0" fontId="4" fillId="0" borderId="4" xfId="2" applyFont="1" applyFill="1" applyBorder="1" applyAlignment="1">
      <alignment vertical="center"/>
    </xf>
    <xf numFmtId="0" fontId="4" fillId="0" borderId="5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9" fillId="6" borderId="2" xfId="2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/>
    </xf>
    <xf numFmtId="0" fontId="9" fillId="6" borderId="3" xfId="2" applyFont="1" applyFill="1" applyBorder="1" applyAlignment="1">
      <alignment horizontal="center" vertical="center"/>
    </xf>
    <xf numFmtId="0" fontId="9" fillId="6" borderId="0" xfId="2" applyFont="1" applyFill="1" applyBorder="1" applyAlignment="1">
      <alignment horizontal="center" vertical="center"/>
    </xf>
    <xf numFmtId="14" fontId="4" fillId="0" borderId="2" xfId="2" applyNumberFormat="1" applyFont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164" fontId="12" fillId="4" borderId="4" xfId="2" applyNumberFormat="1" applyFont="1" applyFill="1" applyBorder="1" applyAlignment="1">
      <alignment horizontal="center" vertical="center"/>
    </xf>
    <xf numFmtId="164" fontId="12" fillId="4" borderId="6" xfId="2" applyNumberFormat="1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3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/>
    <xf numFmtId="0" fontId="3" fillId="9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4" fontId="0" fillId="4" borderId="2" xfId="0" applyNumberForma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4" fillId="4" borderId="1" xfId="2" applyFont="1" applyFill="1" applyBorder="1" applyAlignment="1">
      <alignment horizontal="left" vertical="center"/>
    </xf>
  </cellXfs>
  <cellStyles count="6">
    <cellStyle name="Moeda 3" xfId="4" xr:uid="{B10A5B96-A65C-44CE-B6D9-60B3DBF3471E}"/>
    <cellStyle name="Normal" xfId="0" builtinId="0"/>
    <cellStyle name="Normal 2" xfId="2" xr:uid="{02F8BAF5-2B9C-44E0-9F2F-444E2C4E090B}"/>
    <cellStyle name="Porcentagem" xfId="1" builtinId="5"/>
    <cellStyle name="Porcentagem 2" xfId="3" xr:uid="{D7EA8CD1-DD44-4BB8-9207-274E9F290DD3}"/>
    <cellStyle name="Vírgula 2" xfId="5" xr:uid="{456BE555-A4EC-497E-A78A-D2DD2419E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31750</xdr:colOff>
      <xdr:row>0</xdr:row>
      <xdr:rowOff>520700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549A48-77AA-44DF-A6CB-63AC7A090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301625</xdr:colOff>
      <xdr:row>50</xdr:row>
      <xdr:rowOff>174625</xdr:rowOff>
    </xdr:from>
    <xdr:ext cx="1123950" cy="557805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058F016-C2CF-45F4-AE4E-26D5434F6B55}"/>
            </a:ext>
          </a:extLst>
        </xdr:cNvPr>
        <xdr:cNvSpPr txBox="1"/>
      </xdr:nvSpPr>
      <xdr:spPr>
        <a:xfrm>
          <a:off x="11871325" y="9731375"/>
          <a:ext cx="112395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cdf1001\anac\Users\marco.amaral\Documents\TRANSI&#199;&#195;O\GTLC\PESQUISA%20DE%20MERCADO\2017\EXPEDIENTE%202017%20-%20aguardando%20procuradoria\Planilhas%20SEI\Compra%20Almox%202017%20(Recuperado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_de_Custo_PTI_apoio_a_gestao_projetos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B"/>
      <sheetName val="Porto Alegre"/>
      <sheetName val="RJ"/>
      <sheetName val="São Paulo"/>
      <sheetName val="Recife"/>
      <sheetName val="Consolidado"/>
      <sheetName val="REFERÊNCIA"/>
      <sheetName val="Stats"/>
      <sheetName val="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B4">
            <v>316632</v>
          </cell>
        </row>
        <row r="5">
          <cell r="B5">
            <v>203488</v>
          </cell>
        </row>
        <row r="6">
          <cell r="B6">
            <v>150750</v>
          </cell>
        </row>
        <row r="7">
          <cell r="B7">
            <v>284284</v>
          </cell>
        </row>
        <row r="8">
          <cell r="B8">
            <v>150511</v>
          </cell>
        </row>
        <row r="9">
          <cell r="B9">
            <v>282826</v>
          </cell>
        </row>
        <row r="10">
          <cell r="B10">
            <v>150746</v>
          </cell>
        </row>
        <row r="11">
          <cell r="B11">
            <v>289328</v>
          </cell>
        </row>
        <row r="12">
          <cell r="B12">
            <v>237810</v>
          </cell>
        </row>
        <row r="13">
          <cell r="B13">
            <v>206993</v>
          </cell>
        </row>
        <row r="14">
          <cell r="B14">
            <v>234354</v>
          </cell>
        </row>
        <row r="15">
          <cell r="B15">
            <v>302702</v>
          </cell>
        </row>
        <row r="16">
          <cell r="B16">
            <v>249774</v>
          </cell>
        </row>
        <row r="17">
          <cell r="B17">
            <v>203640</v>
          </cell>
        </row>
        <row r="18">
          <cell r="B18">
            <v>390282</v>
          </cell>
        </row>
        <row r="19">
          <cell r="B19">
            <v>377912</v>
          </cell>
        </row>
        <row r="20">
          <cell r="B20">
            <v>377909</v>
          </cell>
        </row>
        <row r="21">
          <cell r="B21">
            <v>389314</v>
          </cell>
        </row>
        <row r="22">
          <cell r="B22">
            <v>263613</v>
          </cell>
        </row>
        <row r="23">
          <cell r="B23">
            <v>244441</v>
          </cell>
        </row>
        <row r="24">
          <cell r="B24">
            <v>432149</v>
          </cell>
        </row>
        <row r="25">
          <cell r="B25">
            <v>200621</v>
          </cell>
        </row>
        <row r="26">
          <cell r="B26">
            <v>234244</v>
          </cell>
        </row>
        <row r="27">
          <cell r="B27">
            <v>338598</v>
          </cell>
        </row>
        <row r="28">
          <cell r="B28">
            <v>310578</v>
          </cell>
        </row>
        <row r="29">
          <cell r="B29">
            <v>309116</v>
          </cell>
        </row>
        <row r="30">
          <cell r="B30">
            <v>228014</v>
          </cell>
        </row>
        <row r="31">
          <cell r="B31">
            <v>200069</v>
          </cell>
        </row>
        <row r="32">
          <cell r="B32">
            <v>289211</v>
          </cell>
        </row>
        <row r="33">
          <cell r="B33">
            <v>279313</v>
          </cell>
        </row>
        <row r="34">
          <cell r="B34">
            <v>279312</v>
          </cell>
        </row>
        <row r="35">
          <cell r="B35">
            <v>203821</v>
          </cell>
        </row>
        <row r="36">
          <cell r="B36">
            <v>203820</v>
          </cell>
        </row>
        <row r="37">
          <cell r="B37">
            <v>203822</v>
          </cell>
        </row>
        <row r="38">
          <cell r="B38">
            <v>150592</v>
          </cell>
        </row>
        <row r="39">
          <cell r="B39">
            <v>239916</v>
          </cell>
        </row>
        <row r="40">
          <cell r="B40">
            <v>357345</v>
          </cell>
        </row>
        <row r="41">
          <cell r="B41">
            <v>262836</v>
          </cell>
        </row>
        <row r="42">
          <cell r="B42">
            <v>325529</v>
          </cell>
        </row>
        <row r="43">
          <cell r="B43">
            <v>292710</v>
          </cell>
        </row>
        <row r="44">
          <cell r="B44">
            <v>274804</v>
          </cell>
        </row>
        <row r="45">
          <cell r="B45">
            <v>274803</v>
          </cell>
        </row>
        <row r="46">
          <cell r="B46">
            <v>281629</v>
          </cell>
        </row>
        <row r="47">
          <cell r="B47">
            <v>394466</v>
          </cell>
        </row>
        <row r="48">
          <cell r="B48">
            <v>282967</v>
          </cell>
        </row>
        <row r="49">
          <cell r="B49">
            <v>292447</v>
          </cell>
        </row>
        <row r="50">
          <cell r="B50">
            <v>278612</v>
          </cell>
        </row>
        <row r="51">
          <cell r="B51">
            <v>226342</v>
          </cell>
        </row>
        <row r="52">
          <cell r="B52">
            <v>225796</v>
          </cell>
        </row>
        <row r="53">
          <cell r="B53">
            <v>263471</v>
          </cell>
        </row>
        <row r="54">
          <cell r="B54">
            <v>361356</v>
          </cell>
        </row>
        <row r="55">
          <cell r="B55">
            <v>287740</v>
          </cell>
        </row>
        <row r="56">
          <cell r="B56">
            <v>294777</v>
          </cell>
        </row>
        <row r="57">
          <cell r="B57">
            <v>374737</v>
          </cell>
        </row>
        <row r="58">
          <cell r="B58">
            <v>253465</v>
          </cell>
        </row>
        <row r="59">
          <cell r="B59">
            <v>241933</v>
          </cell>
        </row>
        <row r="60">
          <cell r="B60">
            <v>313430</v>
          </cell>
        </row>
        <row r="61">
          <cell r="B61">
            <v>247690</v>
          </cell>
        </row>
        <row r="62">
          <cell r="B62">
            <v>352659</v>
          </cell>
        </row>
        <row r="63">
          <cell r="B63">
            <v>257922</v>
          </cell>
        </row>
        <row r="64">
          <cell r="B64">
            <v>275296</v>
          </cell>
        </row>
        <row r="65">
          <cell r="B65">
            <v>321152</v>
          </cell>
        </row>
        <row r="66">
          <cell r="B66">
            <v>390265</v>
          </cell>
        </row>
        <row r="67">
          <cell r="B67">
            <v>390560</v>
          </cell>
        </row>
        <row r="68">
          <cell r="B68">
            <v>407977</v>
          </cell>
        </row>
        <row r="69">
          <cell r="B69">
            <v>407976</v>
          </cell>
        </row>
        <row r="70">
          <cell r="B70">
            <v>233908</v>
          </cell>
        </row>
        <row r="71">
          <cell r="B71">
            <v>324040</v>
          </cell>
        </row>
        <row r="72">
          <cell r="B72">
            <v>285823</v>
          </cell>
        </row>
        <row r="73">
          <cell r="B73">
            <v>260197</v>
          </cell>
        </row>
        <row r="74">
          <cell r="B74">
            <v>238683</v>
          </cell>
        </row>
        <row r="75">
          <cell r="B75">
            <v>388460</v>
          </cell>
        </row>
        <row r="76">
          <cell r="B76">
            <v>388461</v>
          </cell>
        </row>
        <row r="77">
          <cell r="B77">
            <v>285291</v>
          </cell>
        </row>
        <row r="78">
          <cell r="B78">
            <v>283816</v>
          </cell>
        </row>
        <row r="79">
          <cell r="B79">
            <v>278812</v>
          </cell>
        </row>
        <row r="80">
          <cell r="B80">
            <v>228522</v>
          </cell>
        </row>
        <row r="81">
          <cell r="B81">
            <v>229223</v>
          </cell>
        </row>
        <row r="82">
          <cell r="B82">
            <v>328505</v>
          </cell>
        </row>
        <row r="83">
          <cell r="B83">
            <v>279024</v>
          </cell>
        </row>
        <row r="84">
          <cell r="B84">
            <v>327840</v>
          </cell>
        </row>
        <row r="85">
          <cell r="B85">
            <v>279073</v>
          </cell>
        </row>
        <row r="86">
          <cell r="B86">
            <v>356700</v>
          </cell>
        </row>
        <row r="87">
          <cell r="B87">
            <v>318187</v>
          </cell>
        </row>
        <row r="88">
          <cell r="B88">
            <v>229181</v>
          </cell>
        </row>
        <row r="89">
          <cell r="B89">
            <v>288218</v>
          </cell>
        </row>
        <row r="90">
          <cell r="B90">
            <v>203343</v>
          </cell>
        </row>
        <row r="91">
          <cell r="B91">
            <v>203335</v>
          </cell>
        </row>
        <row r="92">
          <cell r="B92">
            <v>203585</v>
          </cell>
        </row>
        <row r="93">
          <cell r="B93">
            <v>288921</v>
          </cell>
        </row>
        <row r="94">
          <cell r="B94">
            <v>234581</v>
          </cell>
        </row>
        <row r="95">
          <cell r="B95">
            <v>232421</v>
          </cell>
        </row>
        <row r="96">
          <cell r="B96">
            <v>274954</v>
          </cell>
        </row>
        <row r="97">
          <cell r="B97">
            <v>244698</v>
          </cell>
        </row>
        <row r="98">
          <cell r="B98">
            <v>336780</v>
          </cell>
        </row>
        <row r="99">
          <cell r="B99">
            <v>300536</v>
          </cell>
        </row>
        <row r="100">
          <cell r="B100">
            <v>323993</v>
          </cell>
        </row>
        <row r="101">
          <cell r="B101">
            <v>203137</v>
          </cell>
        </row>
        <row r="102">
          <cell r="B102">
            <v>265927</v>
          </cell>
        </row>
        <row r="103">
          <cell r="B103">
            <v>292449</v>
          </cell>
        </row>
        <row r="104">
          <cell r="B104">
            <v>300295</v>
          </cell>
        </row>
        <row r="105">
          <cell r="B105">
            <v>409001</v>
          </cell>
        </row>
        <row r="106">
          <cell r="B106">
            <v>389774</v>
          </cell>
        </row>
        <row r="107">
          <cell r="B107">
            <v>389775</v>
          </cell>
        </row>
        <row r="108">
          <cell r="B108">
            <v>252587</v>
          </cell>
        </row>
        <row r="109">
          <cell r="B109">
            <v>337247</v>
          </cell>
        </row>
        <row r="110">
          <cell r="B110">
            <v>245187</v>
          </cell>
        </row>
        <row r="111">
          <cell r="B111">
            <v>336575</v>
          </cell>
        </row>
        <row r="112">
          <cell r="B112">
            <v>258352</v>
          </cell>
        </row>
        <row r="113">
          <cell r="B113">
            <v>269947</v>
          </cell>
        </row>
        <row r="114">
          <cell r="B114">
            <v>231171</v>
          </cell>
        </row>
        <row r="115">
          <cell r="B115">
            <v>298560</v>
          </cell>
        </row>
        <row r="116">
          <cell r="B116">
            <v>355671</v>
          </cell>
        </row>
        <row r="117">
          <cell r="B117">
            <v>203351</v>
          </cell>
        </row>
        <row r="118">
          <cell r="B118">
            <v>245461</v>
          </cell>
        </row>
        <row r="119">
          <cell r="B119">
            <v>234508</v>
          </cell>
        </row>
        <row r="120">
          <cell r="B120">
            <v>330200</v>
          </cell>
        </row>
        <row r="121">
          <cell r="B121">
            <v>403456</v>
          </cell>
        </row>
        <row r="122">
          <cell r="B122">
            <v>300701</v>
          </cell>
        </row>
        <row r="123">
          <cell r="B123">
            <v>203550</v>
          </cell>
        </row>
        <row r="124">
          <cell r="B124">
            <v>238942</v>
          </cell>
        </row>
        <row r="125">
          <cell r="B125">
            <v>238066</v>
          </cell>
        </row>
        <row r="126">
          <cell r="B126">
            <v>391447</v>
          </cell>
        </row>
        <row r="127">
          <cell r="B127">
            <v>200399</v>
          </cell>
        </row>
        <row r="128">
          <cell r="B128">
            <v>965</v>
          </cell>
        </row>
        <row r="129">
          <cell r="B129">
            <v>247478</v>
          </cell>
        </row>
        <row r="130">
          <cell r="B130">
            <v>242651</v>
          </cell>
        </row>
        <row r="131">
          <cell r="B131">
            <v>232233</v>
          </cell>
        </row>
        <row r="132">
          <cell r="B132">
            <v>233907</v>
          </cell>
        </row>
        <row r="133">
          <cell r="B133">
            <v>283073</v>
          </cell>
        </row>
        <row r="134">
          <cell r="B134">
            <v>285101</v>
          </cell>
        </row>
        <row r="135">
          <cell r="B135">
            <v>389269</v>
          </cell>
        </row>
        <row r="136">
          <cell r="B136">
            <v>284509</v>
          </cell>
        </row>
        <row r="137">
          <cell r="B137">
            <v>262635</v>
          </cell>
        </row>
        <row r="138">
          <cell r="B138">
            <v>262636</v>
          </cell>
        </row>
        <row r="139">
          <cell r="B139">
            <v>282032</v>
          </cell>
        </row>
        <row r="140">
          <cell r="B140">
            <v>244622</v>
          </cell>
        </row>
        <row r="141">
          <cell r="B141">
            <v>246120</v>
          </cell>
        </row>
        <row r="142">
          <cell r="B142">
            <v>356684</v>
          </cell>
        </row>
        <row r="143">
          <cell r="B143">
            <v>356146</v>
          </cell>
        </row>
        <row r="144">
          <cell r="B144">
            <v>274259</v>
          </cell>
        </row>
        <row r="145">
          <cell r="B145">
            <v>283063</v>
          </cell>
        </row>
        <row r="146">
          <cell r="B146">
            <v>262642</v>
          </cell>
        </row>
        <row r="147">
          <cell r="B147">
            <v>258537</v>
          </cell>
        </row>
        <row r="148">
          <cell r="B148">
            <v>251750</v>
          </cell>
        </row>
        <row r="149">
          <cell r="B149">
            <v>202369</v>
          </cell>
        </row>
        <row r="150">
          <cell r="B150">
            <v>403984</v>
          </cell>
        </row>
        <row r="151">
          <cell r="B151">
            <v>403983</v>
          </cell>
        </row>
        <row r="152">
          <cell r="B152">
            <v>202044</v>
          </cell>
        </row>
        <row r="153">
          <cell r="B153">
            <v>202045</v>
          </cell>
        </row>
        <row r="154">
          <cell r="B154">
            <v>202047</v>
          </cell>
        </row>
        <row r="155">
          <cell r="B155">
            <v>344252</v>
          </cell>
        </row>
        <row r="156">
          <cell r="B156">
            <v>233845</v>
          </cell>
        </row>
        <row r="157">
          <cell r="B157">
            <v>233847</v>
          </cell>
        </row>
        <row r="158">
          <cell r="B158">
            <v>233846</v>
          </cell>
        </row>
        <row r="159">
          <cell r="B159">
            <v>233848</v>
          </cell>
        </row>
        <row r="160">
          <cell r="B160">
            <v>220990</v>
          </cell>
        </row>
        <row r="161">
          <cell r="B161">
            <v>289825</v>
          </cell>
        </row>
        <row r="162">
          <cell r="B162">
            <v>285236</v>
          </cell>
        </row>
        <row r="163">
          <cell r="B163">
            <v>271416</v>
          </cell>
        </row>
        <row r="164">
          <cell r="B164">
            <v>312750</v>
          </cell>
        </row>
        <row r="165">
          <cell r="B165">
            <v>278851</v>
          </cell>
        </row>
        <row r="166">
          <cell r="B166">
            <v>340452</v>
          </cell>
        </row>
        <row r="167">
          <cell r="B167">
            <v>345995</v>
          </cell>
        </row>
        <row r="168">
          <cell r="B168">
            <v>406522</v>
          </cell>
        </row>
        <row r="169">
          <cell r="B169">
            <v>236472</v>
          </cell>
        </row>
        <row r="170">
          <cell r="B170">
            <v>304451</v>
          </cell>
        </row>
        <row r="171">
          <cell r="B171">
            <v>328156</v>
          </cell>
        </row>
        <row r="172">
          <cell r="B172">
            <v>322569</v>
          </cell>
        </row>
        <row r="173">
          <cell r="B173">
            <v>328155</v>
          </cell>
        </row>
        <row r="174">
          <cell r="B174">
            <v>217910</v>
          </cell>
        </row>
        <row r="175">
          <cell r="B175">
            <v>238103</v>
          </cell>
        </row>
        <row r="176">
          <cell r="B176">
            <v>229171</v>
          </cell>
        </row>
        <row r="177">
          <cell r="B177">
            <v>229395</v>
          </cell>
        </row>
        <row r="178">
          <cell r="B178">
            <v>260989</v>
          </cell>
        </row>
        <row r="179">
          <cell r="B179">
            <v>355929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dia Salarial"/>
      <sheetName val="CT 23-2017"/>
      <sheetName val="GP"/>
      <sheetName val="Pesq. Uniforme"/>
      <sheetName val="Assist.medica"/>
      <sheetName val="Pesq_Equip_Soft"/>
      <sheetName val="Lucro"/>
      <sheetName val="Pesq MatApoio"/>
      <sheetName val="Pesq SegVida"/>
      <sheetName val="Pesquisa Postos"/>
      <sheetName val="Custo Posto Trab"/>
    </sheetNames>
    <sheetDataSet>
      <sheetData sheetId="0"/>
      <sheetData sheetId="1"/>
      <sheetData sheetId="2"/>
      <sheetData sheetId="3"/>
      <sheetData sheetId="4">
        <row r="8">
          <cell r="C8">
            <v>359.86333333333329</v>
          </cell>
        </row>
      </sheetData>
      <sheetData sheetId="5">
        <row r="9">
          <cell r="F9">
            <v>61.466666666666661</v>
          </cell>
        </row>
        <row r="17">
          <cell r="F17">
            <v>80</v>
          </cell>
        </row>
      </sheetData>
      <sheetData sheetId="6">
        <row r="18">
          <cell r="E18">
            <v>9.3253333333333341E-2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8825A-E1CD-49AE-87EA-DD322759EA88}">
  <sheetPr>
    <pageSetUpPr fitToPage="1"/>
  </sheetPr>
  <dimension ref="A1:Q164"/>
  <sheetViews>
    <sheetView showGridLines="0" tabSelected="1" topLeftCell="A7" zoomScale="86" zoomScaleNormal="86" zoomScaleSheetLayoutView="112" workbookViewId="0">
      <selection activeCell="A20" sqref="A20:I20"/>
    </sheetView>
  </sheetViews>
  <sheetFormatPr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  <col min="11" max="11" width="11.26953125" bestFit="1" customWidth="1"/>
    <col min="257" max="257" width="10.453125" customWidth="1"/>
    <col min="258" max="258" width="49.54296875" bestFit="1" customWidth="1"/>
    <col min="263" max="263" width="9" bestFit="1" customWidth="1"/>
    <col min="264" max="264" width="9.26953125" bestFit="1" customWidth="1"/>
    <col min="265" max="265" width="23.7265625" customWidth="1"/>
    <col min="267" max="267" width="11.26953125" bestFit="1" customWidth="1"/>
    <col min="513" max="513" width="10.453125" customWidth="1"/>
    <col min="514" max="514" width="49.54296875" bestFit="1" customWidth="1"/>
    <col min="519" max="519" width="9" bestFit="1" customWidth="1"/>
    <col min="520" max="520" width="9.26953125" bestFit="1" customWidth="1"/>
    <col min="521" max="521" width="23.7265625" customWidth="1"/>
    <col min="523" max="523" width="11.26953125" bestFit="1" customWidth="1"/>
    <col min="769" max="769" width="10.453125" customWidth="1"/>
    <col min="770" max="770" width="49.54296875" bestFit="1" customWidth="1"/>
    <col min="775" max="775" width="9" bestFit="1" customWidth="1"/>
    <col min="776" max="776" width="9.26953125" bestFit="1" customWidth="1"/>
    <col min="777" max="777" width="23.7265625" customWidth="1"/>
    <col min="779" max="779" width="11.26953125" bestFit="1" customWidth="1"/>
    <col min="1025" max="1025" width="10.453125" customWidth="1"/>
    <col min="1026" max="1026" width="49.54296875" bestFit="1" customWidth="1"/>
    <col min="1031" max="1031" width="9" bestFit="1" customWidth="1"/>
    <col min="1032" max="1032" width="9.26953125" bestFit="1" customWidth="1"/>
    <col min="1033" max="1033" width="23.7265625" customWidth="1"/>
    <col min="1035" max="1035" width="11.26953125" bestFit="1" customWidth="1"/>
    <col min="1281" max="1281" width="10.453125" customWidth="1"/>
    <col min="1282" max="1282" width="49.54296875" bestFit="1" customWidth="1"/>
    <col min="1287" max="1287" width="9" bestFit="1" customWidth="1"/>
    <col min="1288" max="1288" width="9.26953125" bestFit="1" customWidth="1"/>
    <col min="1289" max="1289" width="23.7265625" customWidth="1"/>
    <col min="1291" max="1291" width="11.26953125" bestFit="1" customWidth="1"/>
    <col min="1537" max="1537" width="10.453125" customWidth="1"/>
    <col min="1538" max="1538" width="49.54296875" bestFit="1" customWidth="1"/>
    <col min="1543" max="1543" width="9" bestFit="1" customWidth="1"/>
    <col min="1544" max="1544" width="9.26953125" bestFit="1" customWidth="1"/>
    <col min="1545" max="1545" width="23.7265625" customWidth="1"/>
    <col min="1547" max="1547" width="11.26953125" bestFit="1" customWidth="1"/>
    <col min="1793" max="1793" width="10.453125" customWidth="1"/>
    <col min="1794" max="1794" width="49.54296875" bestFit="1" customWidth="1"/>
    <col min="1799" max="1799" width="9" bestFit="1" customWidth="1"/>
    <col min="1800" max="1800" width="9.26953125" bestFit="1" customWidth="1"/>
    <col min="1801" max="1801" width="23.7265625" customWidth="1"/>
    <col min="1803" max="1803" width="11.26953125" bestFit="1" customWidth="1"/>
    <col min="2049" max="2049" width="10.453125" customWidth="1"/>
    <col min="2050" max="2050" width="49.54296875" bestFit="1" customWidth="1"/>
    <col min="2055" max="2055" width="9" bestFit="1" customWidth="1"/>
    <col min="2056" max="2056" width="9.26953125" bestFit="1" customWidth="1"/>
    <col min="2057" max="2057" width="23.7265625" customWidth="1"/>
    <col min="2059" max="2059" width="11.26953125" bestFit="1" customWidth="1"/>
    <col min="2305" max="2305" width="10.453125" customWidth="1"/>
    <col min="2306" max="2306" width="49.54296875" bestFit="1" customWidth="1"/>
    <col min="2311" max="2311" width="9" bestFit="1" customWidth="1"/>
    <col min="2312" max="2312" width="9.26953125" bestFit="1" customWidth="1"/>
    <col min="2313" max="2313" width="23.7265625" customWidth="1"/>
    <col min="2315" max="2315" width="11.26953125" bestFit="1" customWidth="1"/>
    <col min="2561" max="2561" width="10.453125" customWidth="1"/>
    <col min="2562" max="2562" width="49.54296875" bestFit="1" customWidth="1"/>
    <col min="2567" max="2567" width="9" bestFit="1" customWidth="1"/>
    <col min="2568" max="2568" width="9.26953125" bestFit="1" customWidth="1"/>
    <col min="2569" max="2569" width="23.7265625" customWidth="1"/>
    <col min="2571" max="2571" width="11.26953125" bestFit="1" customWidth="1"/>
    <col min="2817" max="2817" width="10.453125" customWidth="1"/>
    <col min="2818" max="2818" width="49.54296875" bestFit="1" customWidth="1"/>
    <col min="2823" max="2823" width="9" bestFit="1" customWidth="1"/>
    <col min="2824" max="2824" width="9.26953125" bestFit="1" customWidth="1"/>
    <col min="2825" max="2825" width="23.7265625" customWidth="1"/>
    <col min="2827" max="2827" width="11.26953125" bestFit="1" customWidth="1"/>
    <col min="3073" max="3073" width="10.453125" customWidth="1"/>
    <col min="3074" max="3074" width="49.54296875" bestFit="1" customWidth="1"/>
    <col min="3079" max="3079" width="9" bestFit="1" customWidth="1"/>
    <col min="3080" max="3080" width="9.26953125" bestFit="1" customWidth="1"/>
    <col min="3081" max="3081" width="23.7265625" customWidth="1"/>
    <col min="3083" max="3083" width="11.26953125" bestFit="1" customWidth="1"/>
    <col min="3329" max="3329" width="10.453125" customWidth="1"/>
    <col min="3330" max="3330" width="49.54296875" bestFit="1" customWidth="1"/>
    <col min="3335" max="3335" width="9" bestFit="1" customWidth="1"/>
    <col min="3336" max="3336" width="9.26953125" bestFit="1" customWidth="1"/>
    <col min="3337" max="3337" width="23.7265625" customWidth="1"/>
    <col min="3339" max="3339" width="11.26953125" bestFit="1" customWidth="1"/>
    <col min="3585" max="3585" width="10.453125" customWidth="1"/>
    <col min="3586" max="3586" width="49.54296875" bestFit="1" customWidth="1"/>
    <col min="3591" max="3591" width="9" bestFit="1" customWidth="1"/>
    <col min="3592" max="3592" width="9.26953125" bestFit="1" customWidth="1"/>
    <col min="3593" max="3593" width="23.7265625" customWidth="1"/>
    <col min="3595" max="3595" width="11.26953125" bestFit="1" customWidth="1"/>
    <col min="3841" max="3841" width="10.453125" customWidth="1"/>
    <col min="3842" max="3842" width="49.54296875" bestFit="1" customWidth="1"/>
    <col min="3847" max="3847" width="9" bestFit="1" customWidth="1"/>
    <col min="3848" max="3848" width="9.26953125" bestFit="1" customWidth="1"/>
    <col min="3849" max="3849" width="23.7265625" customWidth="1"/>
    <col min="3851" max="3851" width="11.26953125" bestFit="1" customWidth="1"/>
    <col min="4097" max="4097" width="10.453125" customWidth="1"/>
    <col min="4098" max="4098" width="49.54296875" bestFit="1" customWidth="1"/>
    <col min="4103" max="4103" width="9" bestFit="1" customWidth="1"/>
    <col min="4104" max="4104" width="9.26953125" bestFit="1" customWidth="1"/>
    <col min="4105" max="4105" width="23.7265625" customWidth="1"/>
    <col min="4107" max="4107" width="11.26953125" bestFit="1" customWidth="1"/>
    <col min="4353" max="4353" width="10.453125" customWidth="1"/>
    <col min="4354" max="4354" width="49.54296875" bestFit="1" customWidth="1"/>
    <col min="4359" max="4359" width="9" bestFit="1" customWidth="1"/>
    <col min="4360" max="4360" width="9.26953125" bestFit="1" customWidth="1"/>
    <col min="4361" max="4361" width="23.7265625" customWidth="1"/>
    <col min="4363" max="4363" width="11.26953125" bestFit="1" customWidth="1"/>
    <col min="4609" max="4609" width="10.453125" customWidth="1"/>
    <col min="4610" max="4610" width="49.54296875" bestFit="1" customWidth="1"/>
    <col min="4615" max="4615" width="9" bestFit="1" customWidth="1"/>
    <col min="4616" max="4616" width="9.26953125" bestFit="1" customWidth="1"/>
    <col min="4617" max="4617" width="23.7265625" customWidth="1"/>
    <col min="4619" max="4619" width="11.26953125" bestFit="1" customWidth="1"/>
    <col min="4865" max="4865" width="10.453125" customWidth="1"/>
    <col min="4866" max="4866" width="49.54296875" bestFit="1" customWidth="1"/>
    <col min="4871" max="4871" width="9" bestFit="1" customWidth="1"/>
    <col min="4872" max="4872" width="9.26953125" bestFit="1" customWidth="1"/>
    <col min="4873" max="4873" width="23.7265625" customWidth="1"/>
    <col min="4875" max="4875" width="11.26953125" bestFit="1" customWidth="1"/>
    <col min="5121" max="5121" width="10.453125" customWidth="1"/>
    <col min="5122" max="5122" width="49.54296875" bestFit="1" customWidth="1"/>
    <col min="5127" max="5127" width="9" bestFit="1" customWidth="1"/>
    <col min="5128" max="5128" width="9.26953125" bestFit="1" customWidth="1"/>
    <col min="5129" max="5129" width="23.7265625" customWidth="1"/>
    <col min="5131" max="5131" width="11.26953125" bestFit="1" customWidth="1"/>
    <col min="5377" max="5377" width="10.453125" customWidth="1"/>
    <col min="5378" max="5378" width="49.54296875" bestFit="1" customWidth="1"/>
    <col min="5383" max="5383" width="9" bestFit="1" customWidth="1"/>
    <col min="5384" max="5384" width="9.26953125" bestFit="1" customWidth="1"/>
    <col min="5385" max="5385" width="23.7265625" customWidth="1"/>
    <col min="5387" max="5387" width="11.26953125" bestFit="1" customWidth="1"/>
    <col min="5633" max="5633" width="10.453125" customWidth="1"/>
    <col min="5634" max="5634" width="49.54296875" bestFit="1" customWidth="1"/>
    <col min="5639" max="5639" width="9" bestFit="1" customWidth="1"/>
    <col min="5640" max="5640" width="9.26953125" bestFit="1" customWidth="1"/>
    <col min="5641" max="5641" width="23.7265625" customWidth="1"/>
    <col min="5643" max="5643" width="11.26953125" bestFit="1" customWidth="1"/>
    <col min="5889" max="5889" width="10.453125" customWidth="1"/>
    <col min="5890" max="5890" width="49.54296875" bestFit="1" customWidth="1"/>
    <col min="5895" max="5895" width="9" bestFit="1" customWidth="1"/>
    <col min="5896" max="5896" width="9.26953125" bestFit="1" customWidth="1"/>
    <col min="5897" max="5897" width="23.7265625" customWidth="1"/>
    <col min="5899" max="5899" width="11.26953125" bestFit="1" customWidth="1"/>
    <col min="6145" max="6145" width="10.453125" customWidth="1"/>
    <col min="6146" max="6146" width="49.54296875" bestFit="1" customWidth="1"/>
    <col min="6151" max="6151" width="9" bestFit="1" customWidth="1"/>
    <col min="6152" max="6152" width="9.26953125" bestFit="1" customWidth="1"/>
    <col min="6153" max="6153" width="23.7265625" customWidth="1"/>
    <col min="6155" max="6155" width="11.26953125" bestFit="1" customWidth="1"/>
    <col min="6401" max="6401" width="10.453125" customWidth="1"/>
    <col min="6402" max="6402" width="49.54296875" bestFit="1" customWidth="1"/>
    <col min="6407" max="6407" width="9" bestFit="1" customWidth="1"/>
    <col min="6408" max="6408" width="9.26953125" bestFit="1" customWidth="1"/>
    <col min="6409" max="6409" width="23.7265625" customWidth="1"/>
    <col min="6411" max="6411" width="11.26953125" bestFit="1" customWidth="1"/>
    <col min="6657" max="6657" width="10.453125" customWidth="1"/>
    <col min="6658" max="6658" width="49.54296875" bestFit="1" customWidth="1"/>
    <col min="6663" max="6663" width="9" bestFit="1" customWidth="1"/>
    <col min="6664" max="6664" width="9.26953125" bestFit="1" customWidth="1"/>
    <col min="6665" max="6665" width="23.7265625" customWidth="1"/>
    <col min="6667" max="6667" width="11.26953125" bestFit="1" customWidth="1"/>
    <col min="6913" max="6913" width="10.453125" customWidth="1"/>
    <col min="6914" max="6914" width="49.54296875" bestFit="1" customWidth="1"/>
    <col min="6919" max="6919" width="9" bestFit="1" customWidth="1"/>
    <col min="6920" max="6920" width="9.26953125" bestFit="1" customWidth="1"/>
    <col min="6921" max="6921" width="23.7265625" customWidth="1"/>
    <col min="6923" max="6923" width="11.26953125" bestFit="1" customWidth="1"/>
    <col min="7169" max="7169" width="10.453125" customWidth="1"/>
    <col min="7170" max="7170" width="49.54296875" bestFit="1" customWidth="1"/>
    <col min="7175" max="7175" width="9" bestFit="1" customWidth="1"/>
    <col min="7176" max="7176" width="9.26953125" bestFit="1" customWidth="1"/>
    <col min="7177" max="7177" width="23.7265625" customWidth="1"/>
    <col min="7179" max="7179" width="11.26953125" bestFit="1" customWidth="1"/>
    <col min="7425" max="7425" width="10.453125" customWidth="1"/>
    <col min="7426" max="7426" width="49.54296875" bestFit="1" customWidth="1"/>
    <col min="7431" max="7431" width="9" bestFit="1" customWidth="1"/>
    <col min="7432" max="7432" width="9.26953125" bestFit="1" customWidth="1"/>
    <col min="7433" max="7433" width="23.7265625" customWidth="1"/>
    <col min="7435" max="7435" width="11.26953125" bestFit="1" customWidth="1"/>
    <col min="7681" max="7681" width="10.453125" customWidth="1"/>
    <col min="7682" max="7682" width="49.54296875" bestFit="1" customWidth="1"/>
    <col min="7687" max="7687" width="9" bestFit="1" customWidth="1"/>
    <col min="7688" max="7688" width="9.26953125" bestFit="1" customWidth="1"/>
    <col min="7689" max="7689" width="23.7265625" customWidth="1"/>
    <col min="7691" max="7691" width="11.26953125" bestFit="1" customWidth="1"/>
    <col min="7937" max="7937" width="10.453125" customWidth="1"/>
    <col min="7938" max="7938" width="49.54296875" bestFit="1" customWidth="1"/>
    <col min="7943" max="7943" width="9" bestFit="1" customWidth="1"/>
    <col min="7944" max="7944" width="9.26953125" bestFit="1" customWidth="1"/>
    <col min="7945" max="7945" width="23.7265625" customWidth="1"/>
    <col min="7947" max="7947" width="11.26953125" bestFit="1" customWidth="1"/>
    <col min="8193" max="8193" width="10.453125" customWidth="1"/>
    <col min="8194" max="8194" width="49.54296875" bestFit="1" customWidth="1"/>
    <col min="8199" max="8199" width="9" bestFit="1" customWidth="1"/>
    <col min="8200" max="8200" width="9.26953125" bestFit="1" customWidth="1"/>
    <col min="8201" max="8201" width="23.7265625" customWidth="1"/>
    <col min="8203" max="8203" width="11.26953125" bestFit="1" customWidth="1"/>
    <col min="8449" max="8449" width="10.453125" customWidth="1"/>
    <col min="8450" max="8450" width="49.54296875" bestFit="1" customWidth="1"/>
    <col min="8455" max="8455" width="9" bestFit="1" customWidth="1"/>
    <col min="8456" max="8456" width="9.26953125" bestFit="1" customWidth="1"/>
    <col min="8457" max="8457" width="23.7265625" customWidth="1"/>
    <col min="8459" max="8459" width="11.26953125" bestFit="1" customWidth="1"/>
    <col min="8705" max="8705" width="10.453125" customWidth="1"/>
    <col min="8706" max="8706" width="49.54296875" bestFit="1" customWidth="1"/>
    <col min="8711" max="8711" width="9" bestFit="1" customWidth="1"/>
    <col min="8712" max="8712" width="9.26953125" bestFit="1" customWidth="1"/>
    <col min="8713" max="8713" width="23.7265625" customWidth="1"/>
    <col min="8715" max="8715" width="11.26953125" bestFit="1" customWidth="1"/>
    <col min="8961" max="8961" width="10.453125" customWidth="1"/>
    <col min="8962" max="8962" width="49.54296875" bestFit="1" customWidth="1"/>
    <col min="8967" max="8967" width="9" bestFit="1" customWidth="1"/>
    <col min="8968" max="8968" width="9.26953125" bestFit="1" customWidth="1"/>
    <col min="8969" max="8969" width="23.7265625" customWidth="1"/>
    <col min="8971" max="8971" width="11.26953125" bestFit="1" customWidth="1"/>
    <col min="9217" max="9217" width="10.453125" customWidth="1"/>
    <col min="9218" max="9218" width="49.54296875" bestFit="1" customWidth="1"/>
    <col min="9223" max="9223" width="9" bestFit="1" customWidth="1"/>
    <col min="9224" max="9224" width="9.26953125" bestFit="1" customWidth="1"/>
    <col min="9225" max="9225" width="23.7265625" customWidth="1"/>
    <col min="9227" max="9227" width="11.26953125" bestFit="1" customWidth="1"/>
    <col min="9473" max="9473" width="10.453125" customWidth="1"/>
    <col min="9474" max="9474" width="49.54296875" bestFit="1" customWidth="1"/>
    <col min="9479" max="9479" width="9" bestFit="1" customWidth="1"/>
    <col min="9480" max="9480" width="9.26953125" bestFit="1" customWidth="1"/>
    <col min="9481" max="9481" width="23.7265625" customWidth="1"/>
    <col min="9483" max="9483" width="11.26953125" bestFit="1" customWidth="1"/>
    <col min="9729" max="9729" width="10.453125" customWidth="1"/>
    <col min="9730" max="9730" width="49.54296875" bestFit="1" customWidth="1"/>
    <col min="9735" max="9735" width="9" bestFit="1" customWidth="1"/>
    <col min="9736" max="9736" width="9.26953125" bestFit="1" customWidth="1"/>
    <col min="9737" max="9737" width="23.7265625" customWidth="1"/>
    <col min="9739" max="9739" width="11.26953125" bestFit="1" customWidth="1"/>
    <col min="9985" max="9985" width="10.453125" customWidth="1"/>
    <col min="9986" max="9986" width="49.54296875" bestFit="1" customWidth="1"/>
    <col min="9991" max="9991" width="9" bestFit="1" customWidth="1"/>
    <col min="9992" max="9992" width="9.26953125" bestFit="1" customWidth="1"/>
    <col min="9993" max="9993" width="23.7265625" customWidth="1"/>
    <col min="9995" max="9995" width="11.26953125" bestFit="1" customWidth="1"/>
    <col min="10241" max="10241" width="10.453125" customWidth="1"/>
    <col min="10242" max="10242" width="49.54296875" bestFit="1" customWidth="1"/>
    <col min="10247" max="10247" width="9" bestFit="1" customWidth="1"/>
    <col min="10248" max="10248" width="9.26953125" bestFit="1" customWidth="1"/>
    <col min="10249" max="10249" width="23.7265625" customWidth="1"/>
    <col min="10251" max="10251" width="11.26953125" bestFit="1" customWidth="1"/>
    <col min="10497" max="10497" width="10.453125" customWidth="1"/>
    <col min="10498" max="10498" width="49.54296875" bestFit="1" customWidth="1"/>
    <col min="10503" max="10503" width="9" bestFit="1" customWidth="1"/>
    <col min="10504" max="10504" width="9.26953125" bestFit="1" customWidth="1"/>
    <col min="10505" max="10505" width="23.7265625" customWidth="1"/>
    <col min="10507" max="10507" width="11.26953125" bestFit="1" customWidth="1"/>
    <col min="10753" max="10753" width="10.453125" customWidth="1"/>
    <col min="10754" max="10754" width="49.54296875" bestFit="1" customWidth="1"/>
    <col min="10759" max="10759" width="9" bestFit="1" customWidth="1"/>
    <col min="10760" max="10760" width="9.26953125" bestFit="1" customWidth="1"/>
    <col min="10761" max="10761" width="23.7265625" customWidth="1"/>
    <col min="10763" max="10763" width="11.26953125" bestFit="1" customWidth="1"/>
    <col min="11009" max="11009" width="10.453125" customWidth="1"/>
    <col min="11010" max="11010" width="49.54296875" bestFit="1" customWidth="1"/>
    <col min="11015" max="11015" width="9" bestFit="1" customWidth="1"/>
    <col min="11016" max="11016" width="9.26953125" bestFit="1" customWidth="1"/>
    <col min="11017" max="11017" width="23.7265625" customWidth="1"/>
    <col min="11019" max="11019" width="11.26953125" bestFit="1" customWidth="1"/>
    <col min="11265" max="11265" width="10.453125" customWidth="1"/>
    <col min="11266" max="11266" width="49.54296875" bestFit="1" customWidth="1"/>
    <col min="11271" max="11271" width="9" bestFit="1" customWidth="1"/>
    <col min="11272" max="11272" width="9.26953125" bestFit="1" customWidth="1"/>
    <col min="11273" max="11273" width="23.7265625" customWidth="1"/>
    <col min="11275" max="11275" width="11.26953125" bestFit="1" customWidth="1"/>
    <col min="11521" max="11521" width="10.453125" customWidth="1"/>
    <col min="11522" max="11522" width="49.54296875" bestFit="1" customWidth="1"/>
    <col min="11527" max="11527" width="9" bestFit="1" customWidth="1"/>
    <col min="11528" max="11528" width="9.26953125" bestFit="1" customWidth="1"/>
    <col min="11529" max="11529" width="23.7265625" customWidth="1"/>
    <col min="11531" max="11531" width="11.26953125" bestFit="1" customWidth="1"/>
    <col min="11777" max="11777" width="10.453125" customWidth="1"/>
    <col min="11778" max="11778" width="49.54296875" bestFit="1" customWidth="1"/>
    <col min="11783" max="11783" width="9" bestFit="1" customWidth="1"/>
    <col min="11784" max="11784" width="9.26953125" bestFit="1" customWidth="1"/>
    <col min="11785" max="11785" width="23.7265625" customWidth="1"/>
    <col min="11787" max="11787" width="11.26953125" bestFit="1" customWidth="1"/>
    <col min="12033" max="12033" width="10.453125" customWidth="1"/>
    <col min="12034" max="12034" width="49.54296875" bestFit="1" customWidth="1"/>
    <col min="12039" max="12039" width="9" bestFit="1" customWidth="1"/>
    <col min="12040" max="12040" width="9.26953125" bestFit="1" customWidth="1"/>
    <col min="12041" max="12041" width="23.7265625" customWidth="1"/>
    <col min="12043" max="12043" width="11.26953125" bestFit="1" customWidth="1"/>
    <col min="12289" max="12289" width="10.453125" customWidth="1"/>
    <col min="12290" max="12290" width="49.54296875" bestFit="1" customWidth="1"/>
    <col min="12295" max="12295" width="9" bestFit="1" customWidth="1"/>
    <col min="12296" max="12296" width="9.26953125" bestFit="1" customWidth="1"/>
    <col min="12297" max="12297" width="23.7265625" customWidth="1"/>
    <col min="12299" max="12299" width="11.26953125" bestFit="1" customWidth="1"/>
    <col min="12545" max="12545" width="10.453125" customWidth="1"/>
    <col min="12546" max="12546" width="49.54296875" bestFit="1" customWidth="1"/>
    <col min="12551" max="12551" width="9" bestFit="1" customWidth="1"/>
    <col min="12552" max="12552" width="9.26953125" bestFit="1" customWidth="1"/>
    <col min="12553" max="12553" width="23.7265625" customWidth="1"/>
    <col min="12555" max="12555" width="11.26953125" bestFit="1" customWidth="1"/>
    <col min="12801" max="12801" width="10.453125" customWidth="1"/>
    <col min="12802" max="12802" width="49.54296875" bestFit="1" customWidth="1"/>
    <col min="12807" max="12807" width="9" bestFit="1" customWidth="1"/>
    <col min="12808" max="12808" width="9.26953125" bestFit="1" customWidth="1"/>
    <col min="12809" max="12809" width="23.7265625" customWidth="1"/>
    <col min="12811" max="12811" width="11.26953125" bestFit="1" customWidth="1"/>
    <col min="13057" max="13057" width="10.453125" customWidth="1"/>
    <col min="13058" max="13058" width="49.54296875" bestFit="1" customWidth="1"/>
    <col min="13063" max="13063" width="9" bestFit="1" customWidth="1"/>
    <col min="13064" max="13064" width="9.26953125" bestFit="1" customWidth="1"/>
    <col min="13065" max="13065" width="23.7265625" customWidth="1"/>
    <col min="13067" max="13067" width="11.26953125" bestFit="1" customWidth="1"/>
    <col min="13313" max="13313" width="10.453125" customWidth="1"/>
    <col min="13314" max="13314" width="49.54296875" bestFit="1" customWidth="1"/>
    <col min="13319" max="13319" width="9" bestFit="1" customWidth="1"/>
    <col min="13320" max="13320" width="9.26953125" bestFit="1" customWidth="1"/>
    <col min="13321" max="13321" width="23.7265625" customWidth="1"/>
    <col min="13323" max="13323" width="11.26953125" bestFit="1" customWidth="1"/>
    <col min="13569" max="13569" width="10.453125" customWidth="1"/>
    <col min="13570" max="13570" width="49.54296875" bestFit="1" customWidth="1"/>
    <col min="13575" max="13575" width="9" bestFit="1" customWidth="1"/>
    <col min="13576" max="13576" width="9.26953125" bestFit="1" customWidth="1"/>
    <col min="13577" max="13577" width="23.7265625" customWidth="1"/>
    <col min="13579" max="13579" width="11.26953125" bestFit="1" customWidth="1"/>
    <col min="13825" max="13825" width="10.453125" customWidth="1"/>
    <col min="13826" max="13826" width="49.54296875" bestFit="1" customWidth="1"/>
    <col min="13831" max="13831" width="9" bestFit="1" customWidth="1"/>
    <col min="13832" max="13832" width="9.26953125" bestFit="1" customWidth="1"/>
    <col min="13833" max="13833" width="23.7265625" customWidth="1"/>
    <col min="13835" max="13835" width="11.26953125" bestFit="1" customWidth="1"/>
    <col min="14081" max="14081" width="10.453125" customWidth="1"/>
    <col min="14082" max="14082" width="49.54296875" bestFit="1" customWidth="1"/>
    <col min="14087" max="14087" width="9" bestFit="1" customWidth="1"/>
    <col min="14088" max="14088" width="9.26953125" bestFit="1" customWidth="1"/>
    <col min="14089" max="14089" width="23.7265625" customWidth="1"/>
    <col min="14091" max="14091" width="11.26953125" bestFit="1" customWidth="1"/>
    <col min="14337" max="14337" width="10.453125" customWidth="1"/>
    <col min="14338" max="14338" width="49.54296875" bestFit="1" customWidth="1"/>
    <col min="14343" max="14343" width="9" bestFit="1" customWidth="1"/>
    <col min="14344" max="14344" width="9.26953125" bestFit="1" customWidth="1"/>
    <col min="14345" max="14345" width="23.7265625" customWidth="1"/>
    <col min="14347" max="14347" width="11.26953125" bestFit="1" customWidth="1"/>
    <col min="14593" max="14593" width="10.453125" customWidth="1"/>
    <col min="14594" max="14594" width="49.54296875" bestFit="1" customWidth="1"/>
    <col min="14599" max="14599" width="9" bestFit="1" customWidth="1"/>
    <col min="14600" max="14600" width="9.26953125" bestFit="1" customWidth="1"/>
    <col min="14601" max="14601" width="23.7265625" customWidth="1"/>
    <col min="14603" max="14603" width="11.26953125" bestFit="1" customWidth="1"/>
    <col min="14849" max="14849" width="10.453125" customWidth="1"/>
    <col min="14850" max="14850" width="49.54296875" bestFit="1" customWidth="1"/>
    <col min="14855" max="14855" width="9" bestFit="1" customWidth="1"/>
    <col min="14856" max="14856" width="9.26953125" bestFit="1" customWidth="1"/>
    <col min="14857" max="14857" width="23.7265625" customWidth="1"/>
    <col min="14859" max="14859" width="11.26953125" bestFit="1" customWidth="1"/>
    <col min="15105" max="15105" width="10.453125" customWidth="1"/>
    <col min="15106" max="15106" width="49.54296875" bestFit="1" customWidth="1"/>
    <col min="15111" max="15111" width="9" bestFit="1" customWidth="1"/>
    <col min="15112" max="15112" width="9.26953125" bestFit="1" customWidth="1"/>
    <col min="15113" max="15113" width="23.7265625" customWidth="1"/>
    <col min="15115" max="15115" width="11.26953125" bestFit="1" customWidth="1"/>
    <col min="15361" max="15361" width="10.453125" customWidth="1"/>
    <col min="15362" max="15362" width="49.54296875" bestFit="1" customWidth="1"/>
    <col min="15367" max="15367" width="9" bestFit="1" customWidth="1"/>
    <col min="15368" max="15368" width="9.26953125" bestFit="1" customWidth="1"/>
    <col min="15369" max="15369" width="23.7265625" customWidth="1"/>
    <col min="15371" max="15371" width="11.26953125" bestFit="1" customWidth="1"/>
    <col min="15617" max="15617" width="10.453125" customWidth="1"/>
    <col min="15618" max="15618" width="49.54296875" bestFit="1" customWidth="1"/>
    <col min="15623" max="15623" width="9" bestFit="1" customWidth="1"/>
    <col min="15624" max="15624" width="9.26953125" bestFit="1" customWidth="1"/>
    <col min="15625" max="15625" width="23.7265625" customWidth="1"/>
    <col min="15627" max="15627" width="11.26953125" bestFit="1" customWidth="1"/>
    <col min="15873" max="15873" width="10.453125" customWidth="1"/>
    <col min="15874" max="15874" width="49.54296875" bestFit="1" customWidth="1"/>
    <col min="15879" max="15879" width="9" bestFit="1" customWidth="1"/>
    <col min="15880" max="15880" width="9.26953125" bestFit="1" customWidth="1"/>
    <col min="15881" max="15881" width="23.7265625" customWidth="1"/>
    <col min="15883" max="15883" width="11.26953125" bestFit="1" customWidth="1"/>
    <col min="16129" max="16129" width="10.453125" customWidth="1"/>
    <col min="16130" max="16130" width="49.54296875" bestFit="1" customWidth="1"/>
    <col min="16135" max="16135" width="9" bestFit="1" customWidth="1"/>
    <col min="16136" max="16136" width="9.26953125" bestFit="1" customWidth="1"/>
    <col min="16137" max="16137" width="23.7265625" customWidth="1"/>
    <col min="16139" max="16139" width="11.26953125" bestFit="1" customWidth="1"/>
  </cols>
  <sheetData>
    <row r="1" spans="1:9" ht="42" customHeight="1" x14ac:dyDescent="0.35">
      <c r="A1" s="1"/>
      <c r="B1" s="174" t="s">
        <v>0</v>
      </c>
      <c r="C1" s="175"/>
      <c r="D1" s="175"/>
      <c r="E1" s="175"/>
      <c r="F1" s="175"/>
      <c r="G1" s="175"/>
      <c r="H1" s="175"/>
      <c r="I1" s="175"/>
    </row>
    <row r="2" spans="1:9" x14ac:dyDescent="0.35">
      <c r="A2" s="176"/>
      <c r="B2" s="176"/>
      <c r="C2" s="176"/>
      <c r="D2" s="176"/>
      <c r="E2" s="176"/>
      <c r="F2" s="176"/>
      <c r="G2" s="176"/>
      <c r="H2" s="176"/>
      <c r="I2" s="176"/>
    </row>
    <row r="3" spans="1:9" x14ac:dyDescent="0.35">
      <c r="A3" s="177" t="s">
        <v>1</v>
      </c>
      <c r="B3" s="177"/>
      <c r="C3" s="177"/>
      <c r="D3" s="177"/>
      <c r="E3" s="177"/>
      <c r="F3" s="177"/>
      <c r="G3" s="177"/>
      <c r="H3" s="177"/>
      <c r="I3" s="177"/>
    </row>
    <row r="4" spans="1:9" x14ac:dyDescent="0.35">
      <c r="A4" s="178" t="s">
        <v>2</v>
      </c>
      <c r="B4" s="178"/>
      <c r="C4" s="178"/>
      <c r="D4" s="178"/>
      <c r="E4" s="178"/>
      <c r="F4" s="178"/>
      <c r="G4" s="178"/>
      <c r="H4" s="178"/>
      <c r="I4" s="178"/>
    </row>
    <row r="5" spans="1:9" x14ac:dyDescent="0.35">
      <c r="A5" s="178" t="s">
        <v>3</v>
      </c>
      <c r="B5" s="178"/>
      <c r="C5" s="178"/>
      <c r="D5" s="178"/>
      <c r="E5" s="178"/>
      <c r="F5" s="178"/>
      <c r="G5" s="178"/>
      <c r="H5" s="178"/>
      <c r="I5" s="178"/>
    </row>
    <row r="6" spans="1:9" x14ac:dyDescent="0.35">
      <c r="A6" s="179" t="s">
        <v>4</v>
      </c>
      <c r="B6" s="179"/>
      <c r="C6" s="179"/>
      <c r="D6" s="179"/>
      <c r="E6" s="179"/>
      <c r="F6" s="179"/>
      <c r="G6" s="179"/>
      <c r="H6" s="179"/>
      <c r="I6" s="179"/>
    </row>
    <row r="7" spans="1:9" ht="31.5" customHeight="1" x14ac:dyDescent="0.35">
      <c r="A7" s="172" t="s">
        <v>163</v>
      </c>
      <c r="B7" s="172"/>
      <c r="C7" s="172"/>
      <c r="D7" s="172"/>
      <c r="E7" s="172"/>
      <c r="F7" s="172"/>
      <c r="G7" s="172"/>
      <c r="H7" s="172"/>
      <c r="I7" s="172"/>
    </row>
    <row r="8" spans="1:9" x14ac:dyDescent="0.35">
      <c r="A8" s="173" t="s">
        <v>5</v>
      </c>
      <c r="B8" s="173"/>
      <c r="C8" s="173"/>
      <c r="D8" s="173"/>
      <c r="E8" s="173"/>
      <c r="F8" s="173"/>
      <c r="G8" s="173"/>
      <c r="H8" s="173"/>
      <c r="I8" s="173"/>
    </row>
    <row r="9" spans="1:9" x14ac:dyDescent="0.35">
      <c r="A9" s="193" t="s">
        <v>181</v>
      </c>
      <c r="B9" s="193"/>
      <c r="C9" s="193"/>
      <c r="D9" s="193"/>
      <c r="E9" s="193"/>
      <c r="F9" s="193"/>
      <c r="G9" s="193"/>
      <c r="H9" s="193"/>
      <c r="I9" s="193"/>
    </row>
    <row r="10" spans="1:9" x14ac:dyDescent="0.35">
      <c r="A10" s="139" t="s">
        <v>6</v>
      </c>
      <c r="B10" s="139"/>
      <c r="C10" s="139"/>
      <c r="D10" s="139"/>
      <c r="E10" s="139"/>
      <c r="F10" s="139"/>
      <c r="G10" s="139"/>
      <c r="H10" s="139"/>
      <c r="I10" s="139"/>
    </row>
    <row r="11" spans="1:9" x14ac:dyDescent="0.35">
      <c r="A11" s="2" t="s">
        <v>7</v>
      </c>
      <c r="B11" s="132" t="s">
        <v>8</v>
      </c>
      <c r="C11" s="132"/>
      <c r="D11" s="132"/>
      <c r="E11" s="132"/>
      <c r="F11" s="132"/>
      <c r="G11" s="132"/>
      <c r="H11" s="167"/>
      <c r="I11" s="121"/>
    </row>
    <row r="12" spans="1:9" x14ac:dyDescent="0.35">
      <c r="A12" s="2" t="s">
        <v>9</v>
      </c>
      <c r="B12" s="132" t="s">
        <v>10</v>
      </c>
      <c r="C12" s="132"/>
      <c r="D12" s="132"/>
      <c r="E12" s="132"/>
      <c r="F12" s="132"/>
      <c r="G12" s="132"/>
      <c r="H12" s="121" t="s">
        <v>11</v>
      </c>
      <c r="I12" s="121"/>
    </row>
    <row r="13" spans="1:9" x14ac:dyDescent="0.35">
      <c r="A13" s="2" t="s">
        <v>12</v>
      </c>
      <c r="B13" s="132" t="s">
        <v>13</v>
      </c>
      <c r="C13" s="132"/>
      <c r="D13" s="132"/>
      <c r="E13" s="132"/>
      <c r="F13" s="132"/>
      <c r="G13" s="132"/>
      <c r="H13" s="171" t="s">
        <v>14</v>
      </c>
      <c r="I13" s="121"/>
    </row>
    <row r="14" spans="1:9" x14ac:dyDescent="0.35">
      <c r="A14" s="2" t="s">
        <v>15</v>
      </c>
      <c r="B14" s="132" t="s">
        <v>16</v>
      </c>
      <c r="C14" s="132"/>
      <c r="D14" s="132"/>
      <c r="E14" s="132"/>
      <c r="F14" s="132"/>
      <c r="G14" s="132"/>
      <c r="H14" s="121">
        <v>12</v>
      </c>
      <c r="I14" s="121"/>
    </row>
    <row r="15" spans="1:9" x14ac:dyDescent="0.35">
      <c r="A15" s="3"/>
      <c r="B15" s="4"/>
      <c r="C15" s="4"/>
      <c r="D15" s="4"/>
      <c r="E15" s="4"/>
      <c r="F15" s="4"/>
      <c r="G15" s="4"/>
      <c r="H15" s="3"/>
      <c r="I15" s="3"/>
    </row>
    <row r="16" spans="1:9" x14ac:dyDescent="0.35">
      <c r="A16" s="139" t="s">
        <v>17</v>
      </c>
      <c r="B16" s="139"/>
      <c r="C16" s="139"/>
      <c r="D16" s="139"/>
      <c r="E16" s="139"/>
      <c r="F16" s="139"/>
      <c r="G16" s="139"/>
      <c r="H16" s="139"/>
      <c r="I16" s="139"/>
    </row>
    <row r="17" spans="1:10" x14ac:dyDescent="0.35">
      <c r="A17" s="121" t="s">
        <v>18</v>
      </c>
      <c r="B17" s="121"/>
      <c r="C17" s="121" t="s">
        <v>19</v>
      </c>
      <c r="D17" s="121"/>
      <c r="E17" s="121" t="s">
        <v>20</v>
      </c>
      <c r="F17" s="121"/>
      <c r="G17" s="121"/>
      <c r="H17" s="121"/>
      <c r="I17" s="121"/>
      <c r="J17" s="1"/>
    </row>
    <row r="18" spans="1:10" x14ac:dyDescent="0.35">
      <c r="A18" s="121" t="s">
        <v>21</v>
      </c>
      <c r="B18" s="121"/>
      <c r="C18" s="121" t="s">
        <v>22</v>
      </c>
      <c r="D18" s="121"/>
      <c r="E18" s="121">
        <v>1</v>
      </c>
      <c r="F18" s="121"/>
      <c r="G18" s="121"/>
      <c r="H18" s="121"/>
      <c r="I18" s="121"/>
      <c r="J18" s="1"/>
    </row>
    <row r="19" spans="1:10" x14ac:dyDescent="0.35">
      <c r="A19" s="3"/>
      <c r="B19" s="4"/>
      <c r="C19" s="4"/>
      <c r="D19" s="4"/>
      <c r="E19" s="4"/>
      <c r="F19" s="4"/>
      <c r="G19" s="4"/>
      <c r="H19" s="3"/>
      <c r="I19" s="3"/>
      <c r="J19" s="1"/>
    </row>
    <row r="20" spans="1:10" x14ac:dyDescent="0.35">
      <c r="A20" s="139" t="s">
        <v>23</v>
      </c>
      <c r="B20" s="139"/>
      <c r="C20" s="139"/>
      <c r="D20" s="139"/>
      <c r="E20" s="139"/>
      <c r="F20" s="139"/>
      <c r="G20" s="139"/>
      <c r="H20" s="139"/>
      <c r="I20" s="139"/>
      <c r="J20" s="1"/>
    </row>
    <row r="21" spans="1:10" x14ac:dyDescent="0.35">
      <c r="A21" s="2">
        <v>1</v>
      </c>
      <c r="B21" s="132" t="s">
        <v>24</v>
      </c>
      <c r="C21" s="132"/>
      <c r="D21" s="132"/>
      <c r="E21" s="132"/>
      <c r="F21" s="132"/>
      <c r="G21" s="132"/>
      <c r="H21" s="168"/>
      <c r="I21" s="168"/>
      <c r="J21" s="1"/>
    </row>
    <row r="22" spans="1:10" x14ac:dyDescent="0.35">
      <c r="A22" s="2">
        <v>2</v>
      </c>
      <c r="B22" s="132" t="s">
        <v>25</v>
      </c>
      <c r="C22" s="132"/>
      <c r="D22" s="132"/>
      <c r="E22" s="132"/>
      <c r="F22" s="132"/>
      <c r="G22" s="132"/>
      <c r="H22" s="168"/>
      <c r="I22" s="168"/>
      <c r="J22" s="1"/>
    </row>
    <row r="23" spans="1:10" x14ac:dyDescent="0.35">
      <c r="A23" s="2">
        <v>3</v>
      </c>
      <c r="B23" s="132" t="s">
        <v>26</v>
      </c>
      <c r="C23" s="132"/>
      <c r="D23" s="132"/>
      <c r="E23" s="132"/>
      <c r="F23" s="132"/>
      <c r="G23" s="132"/>
      <c r="H23" s="169">
        <v>10107.799999999999</v>
      </c>
      <c r="I23" s="170"/>
      <c r="J23" s="88" t="s">
        <v>162</v>
      </c>
    </row>
    <row r="24" spans="1:10" x14ac:dyDescent="0.35">
      <c r="A24" s="2">
        <v>4</v>
      </c>
      <c r="B24" s="132" t="s">
        <v>27</v>
      </c>
      <c r="C24" s="132"/>
      <c r="D24" s="132"/>
      <c r="E24" s="132"/>
      <c r="F24" s="132"/>
      <c r="G24" s="132"/>
      <c r="H24" s="131" t="s">
        <v>28</v>
      </c>
      <c r="I24" s="131"/>
      <c r="J24" s="1"/>
    </row>
    <row r="25" spans="1:10" x14ac:dyDescent="0.35">
      <c r="A25" s="2">
        <v>5</v>
      </c>
      <c r="B25" s="132" t="s">
        <v>29</v>
      </c>
      <c r="C25" s="132"/>
      <c r="D25" s="132"/>
      <c r="E25" s="132"/>
      <c r="F25" s="132"/>
      <c r="G25" s="132"/>
      <c r="H25" s="167">
        <v>44317</v>
      </c>
      <c r="I25" s="121"/>
      <c r="J25" s="1"/>
    </row>
    <row r="26" spans="1:10" x14ac:dyDescent="0.35">
      <c r="A26" s="100"/>
      <c r="B26" s="100"/>
      <c r="C26" s="100"/>
      <c r="D26" s="100"/>
      <c r="E26" s="100"/>
      <c r="F26" s="100"/>
      <c r="G26" s="100"/>
      <c r="H26" s="100"/>
      <c r="I26" s="100"/>
      <c r="J26" s="1"/>
    </row>
    <row r="27" spans="1:10" x14ac:dyDescent="0.35">
      <c r="A27" s="147" t="s">
        <v>30</v>
      </c>
      <c r="B27" s="147"/>
      <c r="C27" s="147"/>
      <c r="D27" s="147"/>
      <c r="E27" s="147"/>
      <c r="F27" s="147"/>
      <c r="G27" s="147"/>
      <c r="H27" s="147"/>
      <c r="I27" s="147"/>
      <c r="J27" s="1"/>
    </row>
    <row r="28" spans="1:10" x14ac:dyDescent="0.35">
      <c r="A28" s="5">
        <v>1</v>
      </c>
      <c r="B28" s="131" t="s">
        <v>31</v>
      </c>
      <c r="C28" s="131"/>
      <c r="D28" s="131"/>
      <c r="E28" s="131"/>
      <c r="F28" s="131"/>
      <c r="G28" s="131"/>
      <c r="H28" s="5" t="s">
        <v>32</v>
      </c>
      <c r="I28" s="5" t="s">
        <v>33</v>
      </c>
      <c r="J28" s="1"/>
    </row>
    <row r="29" spans="1:10" x14ac:dyDescent="0.35">
      <c r="A29" s="5" t="s">
        <v>7</v>
      </c>
      <c r="B29" s="132" t="s">
        <v>34</v>
      </c>
      <c r="C29" s="132"/>
      <c r="D29" s="132"/>
      <c r="E29" s="132"/>
      <c r="F29" s="132"/>
      <c r="G29" s="132"/>
      <c r="H29" s="6"/>
      <c r="I29" s="7">
        <f>H23</f>
        <v>10107.799999999999</v>
      </c>
      <c r="J29" s="1"/>
    </row>
    <row r="30" spans="1:10" x14ac:dyDescent="0.35">
      <c r="A30" s="5" t="s">
        <v>9</v>
      </c>
      <c r="B30" s="132" t="s">
        <v>35</v>
      </c>
      <c r="C30" s="132"/>
      <c r="D30" s="132"/>
      <c r="E30" s="132"/>
      <c r="F30" s="132"/>
      <c r="G30" s="132"/>
      <c r="H30" s="8">
        <v>0</v>
      </c>
      <c r="I30" s="7">
        <f>TRUNC(I29*H30,2)</f>
        <v>0</v>
      </c>
      <c r="J30" s="1"/>
    </row>
    <row r="31" spans="1:10" x14ac:dyDescent="0.35">
      <c r="A31" s="5" t="s">
        <v>12</v>
      </c>
      <c r="B31" s="132" t="s">
        <v>36</v>
      </c>
      <c r="C31" s="132"/>
      <c r="D31" s="132"/>
      <c r="E31" s="132"/>
      <c r="F31" s="132"/>
      <c r="G31" s="132"/>
      <c r="H31" s="8"/>
      <c r="I31" s="7">
        <v>0</v>
      </c>
      <c r="J31" s="1"/>
    </row>
    <row r="32" spans="1:10" x14ac:dyDescent="0.35">
      <c r="A32" s="5" t="s">
        <v>15</v>
      </c>
      <c r="B32" s="132" t="s">
        <v>37</v>
      </c>
      <c r="C32" s="132"/>
      <c r="D32" s="132"/>
      <c r="E32" s="132"/>
      <c r="F32" s="132"/>
      <c r="G32" s="132"/>
      <c r="H32" s="8"/>
      <c r="I32" s="7">
        <f>TRUNC(((I29+I30)*H32*(7/12)),2)</f>
        <v>0</v>
      </c>
      <c r="J32" s="1"/>
    </row>
    <row r="33" spans="1:13" x14ac:dyDescent="0.35">
      <c r="A33" s="9" t="s">
        <v>38</v>
      </c>
      <c r="B33" s="132" t="s">
        <v>39</v>
      </c>
      <c r="C33" s="132"/>
      <c r="D33" s="132"/>
      <c r="E33" s="132"/>
      <c r="F33" s="132"/>
      <c r="G33" s="132"/>
      <c r="H33" s="10"/>
      <c r="I33" s="7">
        <f>TRUNC((I29+I30)*H33*(1/12),2)</f>
        <v>0</v>
      </c>
      <c r="J33" s="1"/>
    </row>
    <row r="34" spans="1:13" x14ac:dyDescent="0.35">
      <c r="A34" s="9" t="s">
        <v>40</v>
      </c>
      <c r="B34" s="132" t="s">
        <v>41</v>
      </c>
      <c r="C34" s="132"/>
      <c r="D34" s="132"/>
      <c r="E34" s="132"/>
      <c r="F34" s="132"/>
      <c r="G34" s="132"/>
      <c r="H34" s="8"/>
      <c r="I34" s="7">
        <v>0</v>
      </c>
      <c r="J34" s="1"/>
    </row>
    <row r="35" spans="1:13" x14ac:dyDescent="0.35">
      <c r="A35" s="131" t="s">
        <v>42</v>
      </c>
      <c r="B35" s="131"/>
      <c r="C35" s="131"/>
      <c r="D35" s="131"/>
      <c r="E35" s="131"/>
      <c r="F35" s="131"/>
      <c r="G35" s="131"/>
      <c r="H35" s="131"/>
      <c r="I35" s="11">
        <f>SUM(I29:I34)</f>
        <v>10107.799999999999</v>
      </c>
      <c r="J35" s="1"/>
    </row>
    <row r="36" spans="1:13" x14ac:dyDescent="0.35">
      <c r="A36" s="12"/>
      <c r="B36" s="12"/>
      <c r="C36" s="12"/>
      <c r="D36" s="12"/>
      <c r="E36" s="12"/>
      <c r="F36" s="12"/>
      <c r="G36" s="12"/>
      <c r="H36" s="12"/>
      <c r="I36" s="13"/>
      <c r="J36" s="14"/>
    </row>
    <row r="37" spans="1:13" x14ac:dyDescent="0.35">
      <c r="A37" s="147" t="s">
        <v>43</v>
      </c>
      <c r="B37" s="147"/>
      <c r="C37" s="147"/>
      <c r="D37" s="147"/>
      <c r="E37" s="147"/>
      <c r="F37" s="147"/>
      <c r="G37" s="147"/>
      <c r="H37" s="147"/>
      <c r="I37" s="147"/>
      <c r="J37" s="14"/>
      <c r="L37" s="15"/>
    </row>
    <row r="38" spans="1:13" x14ac:dyDescent="0.35">
      <c r="A38" s="131" t="s">
        <v>44</v>
      </c>
      <c r="B38" s="131"/>
      <c r="C38" s="131"/>
      <c r="D38" s="131"/>
      <c r="E38" s="131"/>
      <c r="F38" s="131"/>
      <c r="G38" s="131"/>
      <c r="H38" s="5" t="s">
        <v>32</v>
      </c>
      <c r="I38" s="5" t="s">
        <v>33</v>
      </c>
      <c r="J38" s="14"/>
    </row>
    <row r="39" spans="1:13" x14ac:dyDescent="0.35">
      <c r="A39" s="5" t="s">
        <v>7</v>
      </c>
      <c r="B39" s="132" t="s">
        <v>45</v>
      </c>
      <c r="C39" s="132"/>
      <c r="D39" s="132"/>
      <c r="E39" s="132"/>
      <c r="F39" s="132"/>
      <c r="G39" s="132"/>
      <c r="H39" s="16">
        <f>1/12</f>
        <v>8.3333333333333329E-2</v>
      </c>
      <c r="I39" s="7">
        <f>TRUNC(I35*H39,2)</f>
        <v>842.31</v>
      </c>
      <c r="J39" s="14"/>
      <c r="K39" s="17"/>
    </row>
    <row r="40" spans="1:13" x14ac:dyDescent="0.35">
      <c r="A40" s="5" t="s">
        <v>9</v>
      </c>
      <c r="B40" s="132" t="s">
        <v>46</v>
      </c>
      <c r="C40" s="132"/>
      <c r="D40" s="132"/>
      <c r="E40" s="132"/>
      <c r="F40" s="132"/>
      <c r="G40" s="132"/>
      <c r="H40" s="18">
        <v>0.1111</v>
      </c>
      <c r="I40" s="7">
        <f>TRUNC(I35*H40,2)</f>
        <v>1122.97</v>
      </c>
      <c r="J40" s="19"/>
      <c r="K40" s="20"/>
      <c r="M40" s="20"/>
    </row>
    <row r="41" spans="1:13" x14ac:dyDescent="0.35">
      <c r="A41" s="131" t="s">
        <v>47</v>
      </c>
      <c r="B41" s="131"/>
      <c r="C41" s="131"/>
      <c r="D41" s="131"/>
      <c r="E41" s="131"/>
      <c r="F41" s="131"/>
      <c r="G41" s="131"/>
      <c r="H41" s="21">
        <f>SUM(H39:H40)</f>
        <v>0.19443333333333335</v>
      </c>
      <c r="I41" s="11">
        <f>SUM(I39:I40)</f>
        <v>1965.28</v>
      </c>
      <c r="J41" s="14"/>
    </row>
    <row r="42" spans="1:13" x14ac:dyDescent="0.35">
      <c r="A42" s="165"/>
      <c r="B42" s="166"/>
      <c r="C42" s="166"/>
      <c r="D42" s="166"/>
      <c r="E42" s="166"/>
      <c r="F42" s="166"/>
      <c r="G42" s="166"/>
      <c r="H42" s="166"/>
      <c r="I42" s="166"/>
      <c r="J42" s="1"/>
    </row>
    <row r="43" spans="1:13" x14ac:dyDescent="0.35">
      <c r="A43" s="131" t="s">
        <v>48</v>
      </c>
      <c r="B43" s="131"/>
      <c r="C43" s="131"/>
      <c r="D43" s="131"/>
      <c r="E43" s="131"/>
      <c r="F43" s="131"/>
      <c r="G43" s="131"/>
      <c r="H43" s="5" t="s">
        <v>32</v>
      </c>
      <c r="I43" s="5" t="s">
        <v>33</v>
      </c>
      <c r="J43" s="14"/>
      <c r="K43" s="22"/>
    </row>
    <row r="44" spans="1:13" x14ac:dyDescent="0.35">
      <c r="A44" s="5" t="s">
        <v>7</v>
      </c>
      <c r="B44" s="132" t="s">
        <v>49</v>
      </c>
      <c r="C44" s="132"/>
      <c r="D44" s="132"/>
      <c r="E44" s="132"/>
      <c r="F44" s="132"/>
      <c r="G44" s="132"/>
      <c r="H44" s="18">
        <v>0</v>
      </c>
      <c r="I44" s="7">
        <f>TRUNC(($I$35+$I$41)*H44,2)</f>
        <v>0</v>
      </c>
      <c r="J44" s="14"/>
      <c r="K44" s="20"/>
      <c r="L44" s="20"/>
      <c r="M44" s="20"/>
    </row>
    <row r="45" spans="1:13" x14ac:dyDescent="0.35">
      <c r="A45" s="5" t="s">
        <v>9</v>
      </c>
      <c r="B45" s="132" t="s">
        <v>50</v>
      </c>
      <c r="C45" s="132"/>
      <c r="D45" s="132"/>
      <c r="E45" s="132"/>
      <c r="F45" s="132"/>
      <c r="G45" s="132"/>
      <c r="H45" s="16">
        <v>2.5000000000000001E-2</v>
      </c>
      <c r="I45" s="7">
        <f t="shared" ref="I45:I51" si="0">TRUNC(($I$35+$I$41)*H45,2)</f>
        <v>301.82</v>
      </c>
      <c r="J45" s="14"/>
    </row>
    <row r="46" spans="1:13" x14ac:dyDescent="0.35">
      <c r="A46" s="5" t="s">
        <v>12</v>
      </c>
      <c r="B46" s="132" t="s">
        <v>51</v>
      </c>
      <c r="C46" s="132"/>
      <c r="D46" s="132"/>
      <c r="E46" s="132"/>
      <c r="F46" s="132"/>
      <c r="G46" s="132"/>
      <c r="H46" s="18">
        <v>0.02</v>
      </c>
      <c r="I46" s="7">
        <f t="shared" si="0"/>
        <v>241.46</v>
      </c>
      <c r="J46" s="14"/>
      <c r="K46" s="22"/>
    </row>
    <row r="47" spans="1:13" x14ac:dyDescent="0.35">
      <c r="A47" s="5" t="s">
        <v>15</v>
      </c>
      <c r="B47" s="132" t="s">
        <v>52</v>
      </c>
      <c r="C47" s="132"/>
      <c r="D47" s="132"/>
      <c r="E47" s="132"/>
      <c r="F47" s="132"/>
      <c r="G47" s="132"/>
      <c r="H47" s="16">
        <v>1.4999999999999999E-2</v>
      </c>
      <c r="I47" s="7">
        <f t="shared" si="0"/>
        <v>181.09</v>
      </c>
      <c r="J47" s="14"/>
    </row>
    <row r="48" spans="1:13" x14ac:dyDescent="0.35">
      <c r="A48" s="5" t="s">
        <v>38</v>
      </c>
      <c r="B48" s="132" t="s">
        <v>53</v>
      </c>
      <c r="C48" s="132"/>
      <c r="D48" s="132"/>
      <c r="E48" s="132"/>
      <c r="F48" s="132"/>
      <c r="G48" s="132"/>
      <c r="H48" s="16">
        <v>0.01</v>
      </c>
      <c r="I48" s="7">
        <f t="shared" si="0"/>
        <v>120.73</v>
      </c>
      <c r="J48" s="14"/>
    </row>
    <row r="49" spans="1:10" x14ac:dyDescent="0.35">
      <c r="A49" s="5" t="s">
        <v>40</v>
      </c>
      <c r="B49" s="132" t="s">
        <v>54</v>
      </c>
      <c r="C49" s="132"/>
      <c r="D49" s="132"/>
      <c r="E49" s="132"/>
      <c r="F49" s="132"/>
      <c r="G49" s="132"/>
      <c r="H49" s="16">
        <v>6.0000000000000001E-3</v>
      </c>
      <c r="I49" s="7">
        <f t="shared" si="0"/>
        <v>72.430000000000007</v>
      </c>
      <c r="J49" s="14"/>
    </row>
    <row r="50" spans="1:10" x14ac:dyDescent="0.35">
      <c r="A50" s="5" t="s">
        <v>55</v>
      </c>
      <c r="B50" s="132" t="s">
        <v>56</v>
      </c>
      <c r="C50" s="132"/>
      <c r="D50" s="132"/>
      <c r="E50" s="132"/>
      <c r="F50" s="132"/>
      <c r="G50" s="132"/>
      <c r="H50" s="16">
        <v>2E-3</v>
      </c>
      <c r="I50" s="7">
        <f t="shared" si="0"/>
        <v>24.14</v>
      </c>
      <c r="J50" s="14"/>
    </row>
    <row r="51" spans="1:10" x14ac:dyDescent="0.35">
      <c r="A51" s="5" t="s">
        <v>57</v>
      </c>
      <c r="B51" s="132" t="s">
        <v>58</v>
      </c>
      <c r="C51" s="132"/>
      <c r="D51" s="132"/>
      <c r="E51" s="132"/>
      <c r="F51" s="132"/>
      <c r="G51" s="132"/>
      <c r="H51" s="16">
        <v>0.08</v>
      </c>
      <c r="I51" s="7">
        <f t="shared" si="0"/>
        <v>965.84</v>
      </c>
      <c r="J51" s="14"/>
    </row>
    <row r="52" spans="1:10" x14ac:dyDescent="0.35">
      <c r="A52" s="131" t="s">
        <v>59</v>
      </c>
      <c r="B52" s="131"/>
      <c r="C52" s="131"/>
      <c r="D52" s="131"/>
      <c r="E52" s="131"/>
      <c r="F52" s="131"/>
      <c r="G52" s="131"/>
      <c r="H52" s="21">
        <f>SUM(H44:H51)</f>
        <v>0.158</v>
      </c>
      <c r="I52" s="11">
        <f>SUM(I44:I51)</f>
        <v>1907.51</v>
      </c>
      <c r="J52" s="14"/>
    </row>
    <row r="53" spans="1:10" x14ac:dyDescent="0.35">
      <c r="A53" s="163"/>
      <c r="B53" s="163"/>
      <c r="C53" s="163"/>
      <c r="D53" s="163"/>
      <c r="E53" s="163"/>
      <c r="F53" s="163"/>
      <c r="G53" s="163"/>
      <c r="H53" s="163"/>
      <c r="I53" s="164"/>
      <c r="J53" s="14"/>
    </row>
    <row r="54" spans="1:10" x14ac:dyDescent="0.35">
      <c r="A54" s="131" t="s">
        <v>60</v>
      </c>
      <c r="B54" s="131"/>
      <c r="C54" s="131"/>
      <c r="D54" s="131"/>
      <c r="E54" s="131"/>
      <c r="F54" s="131"/>
      <c r="G54" s="131"/>
      <c r="H54" s="21"/>
      <c r="I54" s="5" t="s">
        <v>33</v>
      </c>
      <c r="J54" s="14"/>
    </row>
    <row r="55" spans="1:10" x14ac:dyDescent="0.35">
      <c r="A55" s="5" t="s">
        <v>7</v>
      </c>
      <c r="B55" s="150" t="s">
        <v>61</v>
      </c>
      <c r="C55" s="150"/>
      <c r="D55" s="150"/>
      <c r="E55" s="150"/>
      <c r="F55" s="150"/>
      <c r="G55" s="150"/>
      <c r="H55" s="23" t="s">
        <v>62</v>
      </c>
      <c r="I55" s="24">
        <f>MAX(5*2*22-6%*I29,0)</f>
        <v>0</v>
      </c>
      <c r="J55" s="19"/>
    </row>
    <row r="56" spans="1:10" x14ac:dyDescent="0.35">
      <c r="A56" s="5" t="s">
        <v>9</v>
      </c>
      <c r="B56" s="150" t="s">
        <v>63</v>
      </c>
      <c r="C56" s="150"/>
      <c r="D56" s="150"/>
      <c r="E56" s="150"/>
      <c r="F56" s="150"/>
      <c r="G56" s="150"/>
      <c r="H56" s="23" t="s">
        <v>62</v>
      </c>
      <c r="I56" s="24">
        <f>TRUNC(((28.69-(28.69*20%))*22),2)</f>
        <v>504.94</v>
      </c>
      <c r="J56" s="14"/>
    </row>
    <row r="57" spans="1:10" x14ac:dyDescent="0.35">
      <c r="A57" s="5" t="s">
        <v>12</v>
      </c>
      <c r="B57" s="150" t="s">
        <v>64</v>
      </c>
      <c r="C57" s="150"/>
      <c r="D57" s="150"/>
      <c r="E57" s="150"/>
      <c r="F57" s="150"/>
      <c r="G57" s="150"/>
      <c r="H57" s="23" t="s">
        <v>62</v>
      </c>
      <c r="I57" s="24">
        <f>TRUNC([2]Assist.medica!C8/2)</f>
        <v>179</v>
      </c>
      <c r="J57" s="14"/>
    </row>
    <row r="58" spans="1:10" x14ac:dyDescent="0.35">
      <c r="A58" s="5" t="s">
        <v>15</v>
      </c>
      <c r="B58" s="150" t="s">
        <v>65</v>
      </c>
      <c r="C58" s="150"/>
      <c r="D58" s="150"/>
      <c r="E58" s="150"/>
      <c r="F58" s="150"/>
      <c r="G58" s="150"/>
      <c r="H58" s="23" t="s">
        <v>62</v>
      </c>
      <c r="I58" s="24">
        <v>0</v>
      </c>
      <c r="J58" s="14"/>
    </row>
    <row r="59" spans="1:10" x14ac:dyDescent="0.35">
      <c r="A59" s="5" t="s">
        <v>38</v>
      </c>
      <c r="B59" s="160" t="s">
        <v>66</v>
      </c>
      <c r="C59" s="161"/>
      <c r="D59" s="161"/>
      <c r="E59" s="161"/>
      <c r="F59" s="161"/>
      <c r="G59" s="162"/>
      <c r="H59" s="23" t="s">
        <v>62</v>
      </c>
      <c r="I59" s="24">
        <v>0</v>
      </c>
      <c r="J59" s="14"/>
    </row>
    <row r="60" spans="1:10" x14ac:dyDescent="0.35">
      <c r="A60" s="5" t="s">
        <v>40</v>
      </c>
      <c r="B60" s="25" t="s">
        <v>67</v>
      </c>
      <c r="C60" s="26"/>
      <c r="D60" s="26"/>
      <c r="E60" s="26"/>
      <c r="F60" s="26"/>
      <c r="G60" s="27"/>
      <c r="H60" s="23" t="s">
        <v>62</v>
      </c>
      <c r="I60" s="24">
        <v>18.649999999999999</v>
      </c>
      <c r="J60" s="14"/>
    </row>
    <row r="61" spans="1:10" x14ac:dyDescent="0.35">
      <c r="A61" s="131" t="s">
        <v>68</v>
      </c>
      <c r="B61" s="131"/>
      <c r="C61" s="131"/>
      <c r="D61" s="131"/>
      <c r="E61" s="131"/>
      <c r="F61" s="131"/>
      <c r="G61" s="131"/>
      <c r="H61" s="131"/>
      <c r="I61" s="11">
        <f>SUM(I55:I60)</f>
        <v>702.59</v>
      </c>
      <c r="J61" s="14"/>
    </row>
    <row r="62" spans="1:10" x14ac:dyDescent="0.35">
      <c r="A62" s="163" t="s">
        <v>68</v>
      </c>
      <c r="B62" s="163"/>
      <c r="C62" s="163"/>
      <c r="D62" s="163"/>
      <c r="E62" s="163"/>
      <c r="F62" s="163"/>
      <c r="G62" s="163"/>
      <c r="H62" s="163"/>
      <c r="I62" s="164"/>
      <c r="J62" s="14"/>
    </row>
    <row r="63" spans="1:10" x14ac:dyDescent="0.35">
      <c r="A63" s="139" t="s">
        <v>69</v>
      </c>
      <c r="B63" s="139"/>
      <c r="C63" s="139"/>
      <c r="D63" s="139"/>
      <c r="E63" s="139"/>
      <c r="F63" s="139"/>
      <c r="G63" s="139"/>
      <c r="H63" s="139"/>
      <c r="I63" s="139"/>
      <c r="J63" s="14"/>
    </row>
    <row r="64" spans="1:10" x14ac:dyDescent="0.35">
      <c r="A64" s="131" t="s">
        <v>70</v>
      </c>
      <c r="B64" s="131"/>
      <c r="C64" s="131"/>
      <c r="D64" s="131"/>
      <c r="E64" s="131"/>
      <c r="F64" s="131"/>
      <c r="G64" s="131"/>
      <c r="H64" s="131"/>
      <c r="I64" s="5" t="s">
        <v>33</v>
      </c>
      <c r="J64" s="14"/>
    </row>
    <row r="65" spans="1:17" x14ac:dyDescent="0.35">
      <c r="A65" s="5" t="s">
        <v>71</v>
      </c>
      <c r="B65" s="132" t="s">
        <v>72</v>
      </c>
      <c r="C65" s="132"/>
      <c r="D65" s="132"/>
      <c r="E65" s="132"/>
      <c r="F65" s="132"/>
      <c r="G65" s="132"/>
      <c r="H65" s="132"/>
      <c r="I65" s="7">
        <f>I41</f>
        <v>1965.28</v>
      </c>
      <c r="J65" s="14"/>
    </row>
    <row r="66" spans="1:17" x14ac:dyDescent="0.35">
      <c r="A66" s="9" t="s">
        <v>73</v>
      </c>
      <c r="B66" s="132" t="s">
        <v>74</v>
      </c>
      <c r="C66" s="132"/>
      <c r="D66" s="132"/>
      <c r="E66" s="132"/>
      <c r="F66" s="132"/>
      <c r="G66" s="132"/>
      <c r="H66" s="132"/>
      <c r="I66" s="28">
        <f>I52</f>
        <v>1907.51</v>
      </c>
      <c r="J66" s="14"/>
      <c r="K66" s="29"/>
    </row>
    <row r="67" spans="1:17" x14ac:dyDescent="0.35">
      <c r="A67" s="9" t="s">
        <v>75</v>
      </c>
      <c r="B67" s="132" t="s">
        <v>76</v>
      </c>
      <c r="C67" s="132"/>
      <c r="D67" s="132"/>
      <c r="E67" s="132"/>
      <c r="F67" s="132"/>
      <c r="G67" s="132"/>
      <c r="H67" s="132"/>
      <c r="I67" s="28">
        <f>I61</f>
        <v>702.59</v>
      </c>
      <c r="J67" s="14"/>
    </row>
    <row r="68" spans="1:17" x14ac:dyDescent="0.35">
      <c r="A68" s="131" t="s">
        <v>77</v>
      </c>
      <c r="B68" s="131"/>
      <c r="C68" s="131"/>
      <c r="D68" s="131"/>
      <c r="E68" s="131"/>
      <c r="F68" s="131"/>
      <c r="G68" s="131"/>
      <c r="H68" s="131"/>
      <c r="I68" s="30">
        <f>SUM(I65:I67)</f>
        <v>4575.38</v>
      </c>
      <c r="J68" s="14"/>
    </row>
    <row r="69" spans="1:17" x14ac:dyDescent="0.35">
      <c r="A69" s="145"/>
      <c r="B69" s="146"/>
      <c r="C69" s="146"/>
      <c r="D69" s="146"/>
      <c r="E69" s="146"/>
      <c r="F69" s="146"/>
      <c r="G69" s="146"/>
      <c r="H69" s="146"/>
      <c r="I69" s="146"/>
      <c r="J69" s="14"/>
    </row>
    <row r="70" spans="1:17" x14ac:dyDescent="0.35">
      <c r="A70" s="147" t="s">
        <v>78</v>
      </c>
      <c r="B70" s="147"/>
      <c r="C70" s="147"/>
      <c r="D70" s="147"/>
      <c r="E70" s="147"/>
      <c r="F70" s="147"/>
      <c r="G70" s="147"/>
      <c r="H70" s="147"/>
      <c r="I70" s="147"/>
    </row>
    <row r="71" spans="1:17" x14ac:dyDescent="0.35">
      <c r="A71" s="5">
        <v>3</v>
      </c>
      <c r="B71" s="131" t="s">
        <v>79</v>
      </c>
      <c r="C71" s="131"/>
      <c r="D71" s="131"/>
      <c r="E71" s="131"/>
      <c r="F71" s="131"/>
      <c r="G71" s="131"/>
      <c r="H71" s="5" t="s">
        <v>32</v>
      </c>
      <c r="I71" s="5" t="s">
        <v>33</v>
      </c>
    </row>
    <row r="72" spans="1:17" x14ac:dyDescent="0.35">
      <c r="A72" s="5" t="s">
        <v>7</v>
      </c>
      <c r="B72" s="140" t="s">
        <v>80</v>
      </c>
      <c r="C72" s="140"/>
      <c r="D72" s="140"/>
      <c r="E72" s="140"/>
      <c r="F72" s="140"/>
      <c r="G72" s="140"/>
      <c r="H72" s="18">
        <f>(1/12)*5%</f>
        <v>4.1666666666666666E-3</v>
      </c>
      <c r="I72" s="28">
        <f>TRUNC(H72*($I$35+$I$41),2)</f>
        <v>50.3</v>
      </c>
      <c r="J72" s="31"/>
      <c r="N72" s="32"/>
      <c r="Q72" s="22"/>
    </row>
    <row r="73" spans="1:17" x14ac:dyDescent="0.35">
      <c r="A73" s="5" t="s">
        <v>9</v>
      </c>
      <c r="B73" s="132" t="s">
        <v>81</v>
      </c>
      <c r="C73" s="132"/>
      <c r="D73" s="132"/>
      <c r="E73" s="132"/>
      <c r="F73" s="132"/>
      <c r="G73" s="132"/>
      <c r="H73" s="18">
        <f>H51*H72</f>
        <v>3.3333333333333332E-4</v>
      </c>
      <c r="I73" s="28">
        <f>TRUNC(H73*($I$35+$I$41),2)</f>
        <v>4.0199999999999996</v>
      </c>
      <c r="J73" s="14"/>
    </row>
    <row r="74" spans="1:17" x14ac:dyDescent="0.35">
      <c r="A74" s="5" t="s">
        <v>12</v>
      </c>
      <c r="B74" s="110" t="s">
        <v>82</v>
      </c>
      <c r="C74" s="111"/>
      <c r="D74" s="111"/>
      <c r="E74" s="111"/>
      <c r="F74" s="111"/>
      <c r="G74" s="112"/>
      <c r="H74" s="18">
        <f>((7/30)/12)</f>
        <v>1.9444444444444445E-2</v>
      </c>
      <c r="I74" s="28">
        <f>TRUNC(H74*$I$35,2)</f>
        <v>196.54</v>
      </c>
      <c r="J74" s="14"/>
    </row>
    <row r="75" spans="1:17" x14ac:dyDescent="0.35">
      <c r="A75" s="5" t="s">
        <v>15</v>
      </c>
      <c r="B75" s="110" t="s">
        <v>83</v>
      </c>
      <c r="C75" s="111"/>
      <c r="D75" s="111"/>
      <c r="E75" s="111"/>
      <c r="F75" s="111"/>
      <c r="G75" s="112"/>
      <c r="H75" s="18">
        <f>H74*H52</f>
        <v>3.0722222222222223E-3</v>
      </c>
      <c r="I75" s="28">
        <f>TRUNC(H75*$I$35,2)</f>
        <v>31.05</v>
      </c>
      <c r="J75" s="14"/>
    </row>
    <row r="76" spans="1:17" x14ac:dyDescent="0.35">
      <c r="A76" s="5" t="s">
        <v>38</v>
      </c>
      <c r="B76" s="156" t="s">
        <v>84</v>
      </c>
      <c r="C76" s="156"/>
      <c r="D76" s="156"/>
      <c r="E76" s="156"/>
      <c r="F76" s="156"/>
      <c r="G76" s="156"/>
      <c r="H76" s="18">
        <v>3.4700000000000002E-2</v>
      </c>
      <c r="I76" s="28">
        <f>TRUNC(H76*$I$35,2)</f>
        <v>350.74</v>
      </c>
      <c r="J76" s="14"/>
    </row>
    <row r="77" spans="1:17" x14ac:dyDescent="0.35">
      <c r="A77" s="131" t="s">
        <v>85</v>
      </c>
      <c r="B77" s="131"/>
      <c r="C77" s="131"/>
      <c r="D77" s="131"/>
      <c r="E77" s="131"/>
      <c r="F77" s="131"/>
      <c r="G77" s="131"/>
      <c r="H77" s="33">
        <f>SUM(H72:H76)</f>
        <v>6.171666666666667E-2</v>
      </c>
      <c r="I77" s="11">
        <f>SUM(I72:I76)</f>
        <v>632.65</v>
      </c>
      <c r="J77" s="14"/>
      <c r="P77" s="34"/>
    </row>
    <row r="78" spans="1:17" x14ac:dyDescent="0.35">
      <c r="A78" s="114"/>
      <c r="B78" s="157"/>
      <c r="C78" s="157"/>
      <c r="D78" s="157"/>
      <c r="E78" s="157"/>
      <c r="F78" s="157"/>
      <c r="G78" s="157"/>
      <c r="H78" s="157"/>
      <c r="I78" s="157"/>
      <c r="J78" s="14"/>
    </row>
    <row r="79" spans="1:17" x14ac:dyDescent="0.35">
      <c r="A79" s="147" t="s">
        <v>86</v>
      </c>
      <c r="B79" s="147"/>
      <c r="C79" s="147"/>
      <c r="D79" s="147"/>
      <c r="E79" s="147"/>
      <c r="F79" s="147"/>
      <c r="G79" s="147"/>
      <c r="H79" s="147"/>
      <c r="I79" s="147"/>
      <c r="J79" s="14"/>
    </row>
    <row r="80" spans="1:17" ht="29.25" customHeight="1" x14ac:dyDescent="0.35">
      <c r="A80" s="131" t="s">
        <v>87</v>
      </c>
      <c r="B80" s="131"/>
      <c r="C80" s="131"/>
      <c r="D80" s="131"/>
      <c r="E80" s="131"/>
      <c r="F80" s="131"/>
      <c r="G80" s="131"/>
      <c r="H80" s="5" t="s">
        <v>32</v>
      </c>
      <c r="I80" s="5" t="s">
        <v>33</v>
      </c>
      <c r="J80" s="158"/>
      <c r="K80" s="159"/>
      <c r="L80" s="159"/>
      <c r="M80" s="159"/>
      <c r="N80" s="159"/>
      <c r="O80" s="159"/>
      <c r="P80" s="159"/>
      <c r="Q80" s="22"/>
    </row>
    <row r="81" spans="1:17" x14ac:dyDescent="0.35">
      <c r="A81" s="5" t="s">
        <v>7</v>
      </c>
      <c r="B81" s="140" t="s">
        <v>88</v>
      </c>
      <c r="C81" s="140"/>
      <c r="D81" s="140"/>
      <c r="E81" s="140"/>
      <c r="F81" s="140"/>
      <c r="G81" s="140"/>
      <c r="H81" s="16">
        <v>1.6199999999999999E-2</v>
      </c>
      <c r="I81" s="7">
        <f>TRUNC($I$35+$I$68+$I$77,2)*H81</f>
        <v>248.116446</v>
      </c>
      <c r="J81" s="19"/>
    </row>
    <row r="82" spans="1:17" x14ac:dyDescent="0.35">
      <c r="A82" s="9" t="s">
        <v>9</v>
      </c>
      <c r="B82" s="140" t="s">
        <v>89</v>
      </c>
      <c r="C82" s="140"/>
      <c r="D82" s="140"/>
      <c r="E82" s="140"/>
      <c r="F82" s="140"/>
      <c r="G82" s="140"/>
      <c r="H82" s="16">
        <v>2.7000000000000001E-3</v>
      </c>
      <c r="I82" s="7">
        <f>TRUNC($I$35+$I$68+$I$77,2)*H82</f>
        <v>41.352741000000002</v>
      </c>
      <c r="J82" s="14"/>
    </row>
    <row r="83" spans="1:17" x14ac:dyDescent="0.35">
      <c r="A83" s="9" t="s">
        <v>12</v>
      </c>
      <c r="B83" s="140" t="s">
        <v>90</v>
      </c>
      <c r="C83" s="140"/>
      <c r="D83" s="140"/>
      <c r="E83" s="140"/>
      <c r="F83" s="140"/>
      <c r="G83" s="140"/>
      <c r="H83" s="16">
        <f>1/30*5/12*1.5%</f>
        <v>2.0833333333333332E-4</v>
      </c>
      <c r="I83" s="7">
        <f>TRUNC($I$35+$I$68+$I$77,2)*H83</f>
        <v>3.1907979166666665</v>
      </c>
      <c r="J83" s="14"/>
    </row>
    <row r="84" spans="1:17" x14ac:dyDescent="0.35">
      <c r="A84" s="9" t="s">
        <v>15</v>
      </c>
      <c r="B84" s="140" t="s">
        <v>91</v>
      </c>
      <c r="C84" s="140"/>
      <c r="D84" s="140"/>
      <c r="E84" s="140"/>
      <c r="F84" s="140"/>
      <c r="G84" s="140"/>
      <c r="H84" s="16">
        <v>3.3E-3</v>
      </c>
      <c r="I84" s="7">
        <f>TRUNC($I$35+$I$68+$I$77,2)*H84</f>
        <v>50.542239000000002</v>
      </c>
      <c r="J84" s="14"/>
      <c r="P84" s="35"/>
    </row>
    <row r="85" spans="1:17" ht="26.15" customHeight="1" x14ac:dyDescent="0.35">
      <c r="A85" s="9" t="s">
        <v>38</v>
      </c>
      <c r="B85" s="156" t="s">
        <v>92</v>
      </c>
      <c r="C85" s="156"/>
      <c r="D85" s="156"/>
      <c r="E85" s="156"/>
      <c r="F85" s="156"/>
      <c r="G85" s="156"/>
      <c r="H85" s="16">
        <v>5.0000000000000001E-4</v>
      </c>
      <c r="I85" s="7">
        <f>TRUNC($I$35+$I$68+$I$77,2)*H85</f>
        <v>7.657915</v>
      </c>
      <c r="J85" s="14"/>
    </row>
    <row r="86" spans="1:17" x14ac:dyDescent="0.35">
      <c r="A86" s="5" t="s">
        <v>40</v>
      </c>
      <c r="B86" s="141" t="s">
        <v>93</v>
      </c>
      <c r="C86" s="142"/>
      <c r="D86" s="142"/>
      <c r="E86" s="142"/>
      <c r="F86" s="142"/>
      <c r="G86" s="143"/>
      <c r="H86" s="36"/>
      <c r="I86" s="7"/>
      <c r="J86" s="14"/>
    </row>
    <row r="87" spans="1:17" x14ac:dyDescent="0.35">
      <c r="A87" s="37" t="s">
        <v>55</v>
      </c>
      <c r="B87" s="140" t="s">
        <v>94</v>
      </c>
      <c r="C87" s="140"/>
      <c r="D87" s="140"/>
      <c r="E87" s="140"/>
      <c r="F87" s="140"/>
      <c r="G87" s="140"/>
      <c r="H87" s="36"/>
      <c r="I87" s="7">
        <f>TRUNC(($I$35+$I$68+$I$77)*H87,2)</f>
        <v>0</v>
      </c>
      <c r="J87" s="14"/>
    </row>
    <row r="88" spans="1:17" x14ac:dyDescent="0.35">
      <c r="A88" s="131" t="s">
        <v>95</v>
      </c>
      <c r="B88" s="131"/>
      <c r="C88" s="131"/>
      <c r="D88" s="131"/>
      <c r="E88" s="131"/>
      <c r="F88" s="131"/>
      <c r="G88" s="131"/>
      <c r="H88" s="38"/>
      <c r="I88" s="11">
        <f>SUM(I81:I87)</f>
        <v>350.86013891666664</v>
      </c>
      <c r="J88" s="14"/>
      <c r="Q88" s="34"/>
    </row>
    <row r="89" spans="1:17" x14ac:dyDescent="0.35">
      <c r="A89" s="152"/>
      <c r="B89" s="153"/>
      <c r="C89" s="153"/>
      <c r="D89" s="153"/>
      <c r="E89" s="153"/>
      <c r="F89" s="153"/>
      <c r="G89" s="153"/>
      <c r="H89" s="153"/>
      <c r="I89" s="153"/>
      <c r="J89" s="14"/>
    </row>
    <row r="90" spans="1:17" x14ac:dyDescent="0.35">
      <c r="A90" s="131" t="s">
        <v>96</v>
      </c>
      <c r="B90" s="131"/>
      <c r="C90" s="131"/>
      <c r="D90" s="131"/>
      <c r="E90" s="131"/>
      <c r="F90" s="131"/>
      <c r="G90" s="131"/>
      <c r="H90" s="5" t="s">
        <v>32</v>
      </c>
      <c r="I90" s="5" t="s">
        <v>33</v>
      </c>
      <c r="J90" s="14"/>
    </row>
    <row r="91" spans="1:17" x14ac:dyDescent="0.35">
      <c r="A91" s="5" t="s">
        <v>7</v>
      </c>
      <c r="B91" s="96" t="s">
        <v>97</v>
      </c>
      <c r="C91" s="132"/>
      <c r="D91" s="132"/>
      <c r="E91" s="132"/>
      <c r="F91" s="132"/>
      <c r="G91" s="132"/>
      <c r="H91" s="16"/>
      <c r="I91" s="28">
        <v>0</v>
      </c>
      <c r="J91" s="14"/>
    </row>
    <row r="92" spans="1:17" x14ac:dyDescent="0.35">
      <c r="A92" s="131" t="s">
        <v>98</v>
      </c>
      <c r="B92" s="131"/>
      <c r="C92" s="131"/>
      <c r="D92" s="131"/>
      <c r="E92" s="131"/>
      <c r="F92" s="131"/>
      <c r="G92" s="131"/>
      <c r="H92" s="21"/>
      <c r="I92" s="11">
        <f>I91</f>
        <v>0</v>
      </c>
      <c r="J92" s="14"/>
    </row>
    <row r="93" spans="1:17" x14ac:dyDescent="0.35">
      <c r="A93" s="154"/>
      <c r="B93" s="155"/>
      <c r="C93" s="155"/>
      <c r="D93" s="155"/>
      <c r="E93" s="155"/>
      <c r="F93" s="155"/>
      <c r="G93" s="155"/>
      <c r="H93" s="155"/>
      <c r="I93" s="155"/>
      <c r="J93" s="14"/>
    </row>
    <row r="94" spans="1:17" x14ac:dyDescent="0.35">
      <c r="A94" s="139" t="s">
        <v>99</v>
      </c>
      <c r="B94" s="139"/>
      <c r="C94" s="139"/>
      <c r="D94" s="139"/>
      <c r="E94" s="139"/>
      <c r="F94" s="139"/>
      <c r="G94" s="139"/>
      <c r="H94" s="139"/>
      <c r="I94" s="139"/>
      <c r="J94" s="14"/>
    </row>
    <row r="95" spans="1:17" x14ac:dyDescent="0.35">
      <c r="A95" s="131" t="s">
        <v>100</v>
      </c>
      <c r="B95" s="131"/>
      <c r="C95" s="131"/>
      <c r="D95" s="131"/>
      <c r="E95" s="131"/>
      <c r="F95" s="131"/>
      <c r="G95" s="131"/>
      <c r="H95" s="131"/>
      <c r="I95" s="5" t="s">
        <v>33</v>
      </c>
      <c r="J95" s="14"/>
    </row>
    <row r="96" spans="1:17" x14ac:dyDescent="0.35">
      <c r="A96" s="5" t="s">
        <v>101</v>
      </c>
      <c r="B96" s="132" t="s">
        <v>102</v>
      </c>
      <c r="C96" s="132"/>
      <c r="D96" s="132"/>
      <c r="E96" s="132"/>
      <c r="F96" s="132"/>
      <c r="G96" s="132"/>
      <c r="H96" s="132"/>
      <c r="I96" s="7">
        <f>I88</f>
        <v>350.86013891666664</v>
      </c>
      <c r="J96" s="14"/>
    </row>
    <row r="97" spans="1:10" x14ac:dyDescent="0.35">
      <c r="A97" s="9" t="s">
        <v>103</v>
      </c>
      <c r="B97" s="132" t="s">
        <v>104</v>
      </c>
      <c r="C97" s="132"/>
      <c r="D97" s="132"/>
      <c r="E97" s="132"/>
      <c r="F97" s="132"/>
      <c r="G97" s="132"/>
      <c r="H97" s="132"/>
      <c r="I97" s="28">
        <f>I91</f>
        <v>0</v>
      </c>
      <c r="J97" s="14"/>
    </row>
    <row r="98" spans="1:10" x14ac:dyDescent="0.35">
      <c r="A98" s="131" t="s">
        <v>105</v>
      </c>
      <c r="B98" s="131"/>
      <c r="C98" s="131"/>
      <c r="D98" s="131"/>
      <c r="E98" s="131"/>
      <c r="F98" s="131"/>
      <c r="G98" s="131"/>
      <c r="H98" s="131"/>
      <c r="I98" s="30">
        <f>SUM(I96:I97)</f>
        <v>350.86013891666664</v>
      </c>
      <c r="J98" s="13"/>
    </row>
    <row r="99" spans="1:10" x14ac:dyDescent="0.35">
      <c r="A99" s="145"/>
      <c r="B99" s="146"/>
      <c r="C99" s="146"/>
      <c r="D99" s="146"/>
      <c r="E99" s="146"/>
      <c r="F99" s="146"/>
      <c r="G99" s="146"/>
      <c r="H99" s="146"/>
      <c r="I99" s="146"/>
      <c r="J99" s="14"/>
    </row>
    <row r="100" spans="1:10" x14ac:dyDescent="0.35">
      <c r="A100" s="147" t="s">
        <v>106</v>
      </c>
      <c r="B100" s="147"/>
      <c r="C100" s="147"/>
      <c r="D100" s="147"/>
      <c r="E100" s="147"/>
      <c r="F100" s="147"/>
      <c r="G100" s="147"/>
      <c r="H100" s="147"/>
      <c r="I100" s="147"/>
      <c r="J100" s="14"/>
    </row>
    <row r="101" spans="1:10" x14ac:dyDescent="0.35">
      <c r="A101" s="5">
        <v>5</v>
      </c>
      <c r="B101" s="131" t="s">
        <v>107</v>
      </c>
      <c r="C101" s="131"/>
      <c r="D101" s="131"/>
      <c r="E101" s="131"/>
      <c r="F101" s="131"/>
      <c r="G101" s="131"/>
      <c r="H101" s="5"/>
      <c r="I101" s="5" t="s">
        <v>33</v>
      </c>
      <c r="J101" s="14"/>
    </row>
    <row r="102" spans="1:10" x14ac:dyDescent="0.35">
      <c r="A102" s="5" t="s">
        <v>7</v>
      </c>
      <c r="B102" s="150" t="s">
        <v>108</v>
      </c>
      <c r="C102" s="150"/>
      <c r="D102" s="150"/>
      <c r="E102" s="150"/>
      <c r="F102" s="150"/>
      <c r="G102" s="150"/>
      <c r="H102" s="23" t="s">
        <v>62</v>
      </c>
      <c r="I102" s="28">
        <v>0</v>
      </c>
      <c r="J102" s="14"/>
    </row>
    <row r="103" spans="1:10" x14ac:dyDescent="0.35">
      <c r="A103" s="5" t="s">
        <v>9</v>
      </c>
      <c r="B103" s="151" t="s">
        <v>109</v>
      </c>
      <c r="C103" s="151"/>
      <c r="D103" s="151"/>
      <c r="E103" s="151"/>
      <c r="F103" s="151"/>
      <c r="G103" s="151"/>
      <c r="H103" s="2" t="s">
        <v>62</v>
      </c>
      <c r="I103" s="28">
        <f>[2]Pesq_Equip_Soft!F9</f>
        <v>61.466666666666661</v>
      </c>
      <c r="J103" s="14"/>
    </row>
    <row r="104" spans="1:10" x14ac:dyDescent="0.35">
      <c r="A104" s="39" t="s">
        <v>12</v>
      </c>
      <c r="B104" s="151" t="s">
        <v>110</v>
      </c>
      <c r="C104" s="151"/>
      <c r="D104" s="151"/>
      <c r="E104" s="151"/>
      <c r="F104" s="151"/>
      <c r="G104" s="151"/>
      <c r="H104" s="2" t="s">
        <v>62</v>
      </c>
      <c r="I104" s="28">
        <f>[2]Pesq_Equip_Soft!F17</f>
        <v>80</v>
      </c>
      <c r="J104" s="14"/>
    </row>
    <row r="105" spans="1:10" x14ac:dyDescent="0.35">
      <c r="A105" s="39" t="s">
        <v>15</v>
      </c>
      <c r="B105" s="151" t="s">
        <v>41</v>
      </c>
      <c r="C105" s="151"/>
      <c r="D105" s="151"/>
      <c r="E105" s="151"/>
      <c r="F105" s="151"/>
      <c r="G105" s="151"/>
      <c r="H105" s="2" t="s">
        <v>62</v>
      </c>
      <c r="I105" s="28">
        <v>0</v>
      </c>
      <c r="J105" s="14"/>
    </row>
    <row r="106" spans="1:10" x14ac:dyDescent="0.35">
      <c r="A106" s="131" t="s">
        <v>111</v>
      </c>
      <c r="B106" s="131"/>
      <c r="C106" s="131"/>
      <c r="D106" s="131"/>
      <c r="E106" s="131"/>
      <c r="F106" s="131"/>
      <c r="G106" s="131"/>
      <c r="H106" s="21" t="s">
        <v>62</v>
      </c>
      <c r="I106" s="11">
        <f>SUM(I102:I105)</f>
        <v>141.46666666666667</v>
      </c>
      <c r="J106" s="14"/>
    </row>
    <row r="107" spans="1:10" x14ac:dyDescent="0.35">
      <c r="A107" s="145"/>
      <c r="B107" s="146"/>
      <c r="C107" s="146"/>
      <c r="D107" s="146"/>
      <c r="E107" s="146"/>
      <c r="F107" s="146"/>
      <c r="G107" s="146"/>
      <c r="H107" s="146"/>
      <c r="I107" s="146"/>
      <c r="J107" s="40"/>
    </row>
    <row r="108" spans="1:10" x14ac:dyDescent="0.35">
      <c r="A108" s="147" t="s">
        <v>112</v>
      </c>
      <c r="B108" s="147"/>
      <c r="C108" s="147"/>
      <c r="D108" s="147"/>
      <c r="E108" s="147"/>
      <c r="F108" s="147"/>
      <c r="G108" s="147"/>
      <c r="H108" s="147"/>
      <c r="I108" s="147"/>
      <c r="J108" s="14"/>
    </row>
    <row r="109" spans="1:10" x14ac:dyDescent="0.35">
      <c r="A109" s="5">
        <v>6</v>
      </c>
      <c r="B109" s="148" t="s">
        <v>113</v>
      </c>
      <c r="C109" s="148"/>
      <c r="D109" s="148"/>
      <c r="E109" s="148"/>
      <c r="F109" s="148"/>
      <c r="G109" s="148"/>
      <c r="H109" s="9" t="s">
        <v>32</v>
      </c>
      <c r="I109" s="5" t="s">
        <v>33</v>
      </c>
      <c r="J109" s="14"/>
    </row>
    <row r="110" spans="1:10" x14ac:dyDescent="0.35">
      <c r="A110" s="5" t="s">
        <v>7</v>
      </c>
      <c r="B110" s="140" t="s">
        <v>114</v>
      </c>
      <c r="C110" s="140"/>
      <c r="D110" s="140"/>
      <c r="E110" s="140"/>
      <c r="F110" s="140"/>
      <c r="G110" s="140"/>
      <c r="H110" s="41">
        <v>0.06</v>
      </c>
      <c r="I110" s="7">
        <f>TRUNC((($I$35+$I$68+$I$77+$I$98+$I$106)*H110),2)</f>
        <v>948.48</v>
      </c>
      <c r="J110" s="19"/>
    </row>
    <row r="111" spans="1:10" x14ac:dyDescent="0.35">
      <c r="A111" s="9" t="s">
        <v>9</v>
      </c>
      <c r="B111" s="140" t="s">
        <v>115</v>
      </c>
      <c r="C111" s="140"/>
      <c r="D111" s="140"/>
      <c r="E111" s="140"/>
      <c r="F111" s="140"/>
      <c r="G111" s="140"/>
      <c r="H111" s="41">
        <f>[2]Lucro!E18</f>
        <v>9.3253333333333341E-2</v>
      </c>
      <c r="I111" s="7">
        <f>TRUNC((($I$35+$I$68+$I$77+$I$98+$I$106+I110)*H111),2)</f>
        <v>1562.61</v>
      </c>
      <c r="J111" s="42"/>
    </row>
    <row r="112" spans="1:10" x14ac:dyDescent="0.35">
      <c r="A112" s="5" t="s">
        <v>12</v>
      </c>
      <c r="B112" s="149" t="s">
        <v>116</v>
      </c>
      <c r="C112" s="149"/>
      <c r="D112" s="149"/>
      <c r="E112" s="149"/>
      <c r="F112" s="149"/>
      <c r="G112" s="149"/>
      <c r="H112" s="10"/>
      <c r="I112" s="43"/>
      <c r="J112" s="14"/>
    </row>
    <row r="113" spans="1:10" x14ac:dyDescent="0.35">
      <c r="A113" s="9" t="s">
        <v>117</v>
      </c>
      <c r="B113" s="140" t="s">
        <v>118</v>
      </c>
      <c r="C113" s="140"/>
      <c r="D113" s="140"/>
      <c r="E113" s="140"/>
      <c r="F113" s="140"/>
      <c r="G113" s="140"/>
      <c r="H113" s="44">
        <v>6.4999999999999997E-3</v>
      </c>
      <c r="I113" s="28">
        <f>TRUNC(H113*I124,2)</f>
        <v>132.52000000000001</v>
      </c>
      <c r="J113" s="14"/>
    </row>
    <row r="114" spans="1:10" x14ac:dyDescent="0.35">
      <c r="A114" s="9" t="s">
        <v>119</v>
      </c>
      <c r="B114" s="140" t="s">
        <v>120</v>
      </c>
      <c r="C114" s="140"/>
      <c r="D114" s="140"/>
      <c r="E114" s="140"/>
      <c r="F114" s="140"/>
      <c r="G114" s="140"/>
      <c r="H114" s="44">
        <v>0.03</v>
      </c>
      <c r="I114" s="28">
        <f>TRUNC(H114*I124,2)</f>
        <v>611.66</v>
      </c>
      <c r="J114" s="14"/>
    </row>
    <row r="115" spans="1:10" x14ac:dyDescent="0.35">
      <c r="A115" s="9" t="s">
        <v>121</v>
      </c>
      <c r="B115" s="140" t="s">
        <v>122</v>
      </c>
      <c r="C115" s="140"/>
      <c r="D115" s="140"/>
      <c r="E115" s="140"/>
      <c r="F115" s="140"/>
      <c r="G115" s="140"/>
      <c r="H115" s="44">
        <v>0.02</v>
      </c>
      <c r="I115" s="28">
        <f>TRUNC(H115*I124,2)</f>
        <v>407.77</v>
      </c>
      <c r="J115" s="32"/>
    </row>
    <row r="116" spans="1:10" x14ac:dyDescent="0.35">
      <c r="A116" s="9" t="s">
        <v>123</v>
      </c>
      <c r="B116" s="141" t="s">
        <v>124</v>
      </c>
      <c r="C116" s="142"/>
      <c r="D116" s="142"/>
      <c r="E116" s="142"/>
      <c r="F116" s="142"/>
      <c r="G116" s="143"/>
      <c r="H116" s="45">
        <v>4.4999999999999998E-2</v>
      </c>
      <c r="I116" s="28">
        <f>TRUNC(H116*I124,2)</f>
        <v>917.49</v>
      </c>
      <c r="J116" s="32"/>
    </row>
    <row r="117" spans="1:10" x14ac:dyDescent="0.35">
      <c r="A117" s="131" t="s">
        <v>125</v>
      </c>
      <c r="B117" s="131"/>
      <c r="C117" s="131"/>
      <c r="D117" s="131"/>
      <c r="E117" s="131"/>
      <c r="F117" s="131"/>
      <c r="G117" s="131"/>
      <c r="H117" s="45">
        <f>SUM(H110:H116)</f>
        <v>0.25475333333333333</v>
      </c>
      <c r="I117" s="30">
        <f>SUM(I110:I116)</f>
        <v>4580.53</v>
      </c>
      <c r="J117" s="46"/>
    </row>
    <row r="118" spans="1:10" x14ac:dyDescent="0.35">
      <c r="A118" s="3"/>
      <c r="B118" s="144"/>
      <c r="C118" s="144"/>
      <c r="D118" s="144"/>
      <c r="E118" s="144"/>
      <c r="F118" s="144"/>
      <c r="G118" s="144"/>
      <c r="H118" s="144"/>
      <c r="I118" s="144"/>
      <c r="J118" s="1"/>
    </row>
    <row r="119" spans="1:10" x14ac:dyDescent="0.35">
      <c r="A119" s="47" t="s">
        <v>126</v>
      </c>
      <c r="B119" s="135" t="s">
        <v>127</v>
      </c>
      <c r="C119" s="135"/>
      <c r="D119" s="135"/>
      <c r="E119" s="135"/>
      <c r="F119" s="135"/>
      <c r="G119" s="135"/>
      <c r="H119" s="48">
        <f>H113+H114+H115+H116</f>
        <v>0.10149999999999999</v>
      </c>
      <c r="I119" s="49"/>
      <c r="J119" s="1"/>
    </row>
    <row r="120" spans="1:10" x14ac:dyDescent="0.35">
      <c r="A120" s="50"/>
      <c r="B120" s="136">
        <v>100</v>
      </c>
      <c r="C120" s="137"/>
      <c r="D120" s="137"/>
      <c r="E120" s="137"/>
      <c r="F120" s="137"/>
      <c r="G120" s="137"/>
      <c r="H120" s="51"/>
      <c r="I120" s="52"/>
      <c r="J120" s="1"/>
    </row>
    <row r="121" spans="1:10" x14ac:dyDescent="0.35">
      <c r="A121" s="53"/>
      <c r="B121" s="54"/>
      <c r="C121" s="54"/>
      <c r="D121" s="54"/>
      <c r="E121" s="54"/>
      <c r="F121" s="54"/>
      <c r="G121" s="54"/>
      <c r="H121" s="51"/>
      <c r="I121" s="52"/>
      <c r="J121" s="1"/>
    </row>
    <row r="122" spans="1:10" x14ac:dyDescent="0.35">
      <c r="A122" s="50" t="s">
        <v>128</v>
      </c>
      <c r="B122" s="137" t="s">
        <v>129</v>
      </c>
      <c r="C122" s="137"/>
      <c r="D122" s="137"/>
      <c r="E122" s="137"/>
      <c r="F122" s="137"/>
      <c r="G122" s="137"/>
      <c r="H122" s="51"/>
      <c r="I122" s="52">
        <f>I35+I68+I77+I98+I106+I110+I111</f>
        <v>18319.246805583334</v>
      </c>
      <c r="J122" s="40"/>
    </row>
    <row r="123" spans="1:10" x14ac:dyDescent="0.35">
      <c r="A123" s="50"/>
      <c r="B123" s="54"/>
      <c r="C123" s="54"/>
      <c r="D123" s="54"/>
      <c r="E123" s="54"/>
      <c r="F123" s="54"/>
      <c r="G123" s="54"/>
      <c r="H123" s="51"/>
      <c r="I123" s="52"/>
      <c r="J123" s="1"/>
    </row>
    <row r="124" spans="1:10" x14ac:dyDescent="0.35">
      <c r="A124" s="50" t="s">
        <v>130</v>
      </c>
      <c r="B124" s="137" t="s">
        <v>131</v>
      </c>
      <c r="C124" s="137"/>
      <c r="D124" s="137"/>
      <c r="E124" s="137"/>
      <c r="F124" s="137"/>
      <c r="G124" s="137"/>
      <c r="H124" s="51"/>
      <c r="I124" s="52">
        <f>TRUNC(I122/(1-H119),2)</f>
        <v>20388.689999999999</v>
      </c>
      <c r="J124" s="55"/>
    </row>
    <row r="125" spans="1:10" x14ac:dyDescent="0.35">
      <c r="A125" s="50"/>
      <c r="B125" s="54"/>
      <c r="C125" s="54"/>
      <c r="D125" s="54"/>
      <c r="E125" s="54"/>
      <c r="F125" s="54"/>
      <c r="G125" s="54"/>
      <c r="H125" s="51"/>
      <c r="I125" s="52"/>
      <c r="J125" s="1"/>
    </row>
    <row r="126" spans="1:10" x14ac:dyDescent="0.35">
      <c r="A126" s="56"/>
      <c r="B126" s="138" t="s">
        <v>132</v>
      </c>
      <c r="C126" s="138"/>
      <c r="D126" s="138"/>
      <c r="E126" s="138"/>
      <c r="F126" s="138"/>
      <c r="G126" s="138"/>
      <c r="H126" s="57"/>
      <c r="I126" s="58">
        <f>I124-I122</f>
        <v>2069.4431944166645</v>
      </c>
      <c r="J126" s="40"/>
    </row>
    <row r="127" spans="1:10" x14ac:dyDescent="0.35">
      <c r="A127" s="3"/>
      <c r="B127" s="3"/>
      <c r="C127" s="3"/>
      <c r="D127" s="3"/>
      <c r="E127" s="3"/>
      <c r="F127" s="3"/>
      <c r="G127" s="3"/>
      <c r="H127" s="3"/>
      <c r="I127" s="59"/>
      <c r="J127" s="1"/>
    </row>
    <row r="128" spans="1:10" x14ac:dyDescent="0.35">
      <c r="A128" s="139" t="s">
        <v>133</v>
      </c>
      <c r="B128" s="139"/>
      <c r="C128" s="139"/>
      <c r="D128" s="139"/>
      <c r="E128" s="139"/>
      <c r="F128" s="139"/>
      <c r="G128" s="139"/>
      <c r="H128" s="139"/>
      <c r="I128" s="139"/>
      <c r="J128" s="1"/>
    </row>
    <row r="129" spans="1:10" x14ac:dyDescent="0.35">
      <c r="A129" s="131" t="s">
        <v>134</v>
      </c>
      <c r="B129" s="131"/>
      <c r="C129" s="131"/>
      <c r="D129" s="131"/>
      <c r="E129" s="131"/>
      <c r="F129" s="131"/>
      <c r="G129" s="131"/>
      <c r="H129" s="131"/>
      <c r="I129" s="5" t="s">
        <v>33</v>
      </c>
      <c r="J129" s="1"/>
    </row>
    <row r="130" spans="1:10" x14ac:dyDescent="0.35">
      <c r="A130" s="2" t="s">
        <v>7</v>
      </c>
      <c r="B130" s="132" t="s">
        <v>30</v>
      </c>
      <c r="C130" s="132"/>
      <c r="D130" s="132"/>
      <c r="E130" s="132"/>
      <c r="F130" s="132"/>
      <c r="G130" s="132"/>
      <c r="H130" s="132"/>
      <c r="I130" s="7">
        <f>I35</f>
        <v>10107.799999999999</v>
      </c>
      <c r="J130" s="22"/>
    </row>
    <row r="131" spans="1:10" x14ac:dyDescent="0.35">
      <c r="A131" s="23" t="s">
        <v>9</v>
      </c>
      <c r="B131" s="132" t="s">
        <v>43</v>
      </c>
      <c r="C131" s="132"/>
      <c r="D131" s="132"/>
      <c r="E131" s="132"/>
      <c r="F131" s="132"/>
      <c r="G131" s="132"/>
      <c r="H131" s="132"/>
      <c r="I131" s="28">
        <f>I68</f>
        <v>4575.38</v>
      </c>
      <c r="J131" s="22"/>
    </row>
    <row r="132" spans="1:10" x14ac:dyDescent="0.35">
      <c r="A132" s="23" t="s">
        <v>12</v>
      </c>
      <c r="B132" s="132" t="s">
        <v>78</v>
      </c>
      <c r="C132" s="132"/>
      <c r="D132" s="132"/>
      <c r="E132" s="132"/>
      <c r="F132" s="132"/>
      <c r="G132" s="132"/>
      <c r="H132" s="132"/>
      <c r="I132" s="28">
        <f>I77</f>
        <v>632.65</v>
      </c>
    </row>
    <row r="133" spans="1:10" x14ac:dyDescent="0.35">
      <c r="A133" s="2" t="s">
        <v>15</v>
      </c>
      <c r="B133" s="132" t="s">
        <v>86</v>
      </c>
      <c r="C133" s="132"/>
      <c r="D133" s="132"/>
      <c r="E133" s="132"/>
      <c r="F133" s="132"/>
      <c r="G133" s="132"/>
      <c r="H133" s="132"/>
      <c r="I133" s="28">
        <f>I98</f>
        <v>350.86013891666664</v>
      </c>
      <c r="J133" s="22"/>
    </row>
    <row r="134" spans="1:10" x14ac:dyDescent="0.35">
      <c r="A134" s="23" t="s">
        <v>38</v>
      </c>
      <c r="B134" s="132" t="s">
        <v>106</v>
      </c>
      <c r="C134" s="132"/>
      <c r="D134" s="132"/>
      <c r="E134" s="132"/>
      <c r="F134" s="132"/>
      <c r="G134" s="132"/>
      <c r="H134" s="132"/>
      <c r="I134" s="28">
        <f>I106</f>
        <v>141.46666666666667</v>
      </c>
      <c r="J134" s="22"/>
    </row>
    <row r="135" spans="1:10" x14ac:dyDescent="0.35">
      <c r="A135" s="9"/>
      <c r="B135" s="131" t="s">
        <v>135</v>
      </c>
      <c r="C135" s="131"/>
      <c r="D135" s="131"/>
      <c r="E135" s="131"/>
      <c r="F135" s="131"/>
      <c r="G135" s="131"/>
      <c r="H135" s="131"/>
      <c r="I135" s="30">
        <f>SUM(I130:I134)</f>
        <v>15808.156805583334</v>
      </c>
      <c r="J135" s="60"/>
    </row>
    <row r="136" spans="1:10" x14ac:dyDescent="0.35">
      <c r="A136" s="2" t="s">
        <v>40</v>
      </c>
      <c r="B136" s="132" t="s">
        <v>112</v>
      </c>
      <c r="C136" s="132"/>
      <c r="D136" s="132"/>
      <c r="E136" s="132"/>
      <c r="F136" s="132"/>
      <c r="G136" s="132"/>
      <c r="H136" s="132"/>
      <c r="I136" s="7">
        <f>I117</f>
        <v>4580.53</v>
      </c>
    </row>
    <row r="137" spans="1:10" x14ac:dyDescent="0.35">
      <c r="A137" s="131" t="s">
        <v>136</v>
      </c>
      <c r="B137" s="131"/>
      <c r="C137" s="131"/>
      <c r="D137" s="131"/>
      <c r="E137" s="131"/>
      <c r="F137" s="131"/>
      <c r="G137" s="131"/>
      <c r="H137" s="131"/>
      <c r="I137" s="30">
        <f>I135+I136</f>
        <v>20388.686805583333</v>
      </c>
      <c r="J137" s="60"/>
    </row>
    <row r="138" spans="1:10" x14ac:dyDescent="0.35">
      <c r="A138" s="1"/>
      <c r="B138" s="1"/>
      <c r="C138" s="1"/>
      <c r="D138" s="1"/>
      <c r="E138" s="1"/>
      <c r="F138" s="1"/>
      <c r="G138" s="1"/>
      <c r="H138" s="1"/>
      <c r="I138" s="61"/>
    </row>
    <row r="139" spans="1:10" hidden="1" x14ac:dyDescent="0.35">
      <c r="A139" s="3"/>
      <c r="B139" s="100" t="s">
        <v>137</v>
      </c>
      <c r="C139" s="100"/>
      <c r="D139" s="100"/>
      <c r="E139" s="100"/>
      <c r="F139" s="100"/>
      <c r="G139" s="100"/>
      <c r="H139" s="12"/>
      <c r="I139" s="12"/>
    </row>
    <row r="140" spans="1:10" ht="65.5" hidden="1" thickBot="1" x14ac:dyDescent="0.4">
      <c r="A140" s="133" t="s">
        <v>138</v>
      </c>
      <c r="B140" s="134"/>
      <c r="C140" s="133" t="s">
        <v>139</v>
      </c>
      <c r="D140" s="134"/>
      <c r="E140" s="133" t="s">
        <v>140</v>
      </c>
      <c r="F140" s="134"/>
      <c r="G140" s="62" t="s">
        <v>141</v>
      </c>
      <c r="H140" s="63" t="s">
        <v>142</v>
      </c>
      <c r="I140" s="64" t="s">
        <v>33</v>
      </c>
    </row>
    <row r="141" spans="1:10" hidden="1" x14ac:dyDescent="0.35">
      <c r="A141" s="125" t="s">
        <v>143</v>
      </c>
      <c r="B141" s="126"/>
      <c r="C141" s="127" t="s">
        <v>144</v>
      </c>
      <c r="D141" s="128"/>
      <c r="E141" s="129"/>
      <c r="F141" s="130"/>
      <c r="G141" s="65" t="s">
        <v>144</v>
      </c>
      <c r="H141" s="66"/>
      <c r="I141" s="67">
        <v>0</v>
      </c>
    </row>
    <row r="142" spans="1:10" hidden="1" x14ac:dyDescent="0.35">
      <c r="A142" s="121" t="s">
        <v>145</v>
      </c>
      <c r="B142" s="122"/>
      <c r="C142" s="123" t="s">
        <v>144</v>
      </c>
      <c r="D142" s="124"/>
      <c r="E142" s="115"/>
      <c r="F142" s="116"/>
      <c r="G142" s="68" t="s">
        <v>144</v>
      </c>
      <c r="H142" s="69"/>
      <c r="I142" s="70">
        <v>0</v>
      </c>
    </row>
    <row r="143" spans="1:10" hidden="1" x14ac:dyDescent="0.35">
      <c r="A143" s="121" t="s">
        <v>146</v>
      </c>
      <c r="B143" s="122"/>
      <c r="C143" s="123" t="s">
        <v>144</v>
      </c>
      <c r="D143" s="124"/>
      <c r="E143" s="115"/>
      <c r="F143" s="116"/>
      <c r="G143" s="68" t="s">
        <v>144</v>
      </c>
      <c r="H143" s="69"/>
      <c r="I143" s="70">
        <v>0</v>
      </c>
    </row>
    <row r="144" spans="1:10" hidden="1" x14ac:dyDescent="0.35">
      <c r="A144" s="121" t="s">
        <v>147</v>
      </c>
      <c r="B144" s="122"/>
      <c r="C144" s="123" t="s">
        <v>144</v>
      </c>
      <c r="D144" s="124"/>
      <c r="E144" s="115"/>
      <c r="F144" s="116"/>
      <c r="G144" s="68" t="s">
        <v>144</v>
      </c>
      <c r="H144" s="69"/>
      <c r="I144" s="70">
        <v>0</v>
      </c>
    </row>
    <row r="145" spans="1:10" hidden="1" x14ac:dyDescent="0.35">
      <c r="A145" s="113"/>
      <c r="B145" s="114"/>
      <c r="C145" s="115"/>
      <c r="D145" s="116"/>
      <c r="E145" s="115"/>
      <c r="F145" s="116"/>
      <c r="G145" s="71"/>
      <c r="H145" s="72"/>
      <c r="I145" s="70"/>
    </row>
    <row r="146" spans="1:10" ht="15" hidden="1" thickBot="1" x14ac:dyDescent="0.4">
      <c r="A146" s="117"/>
      <c r="B146" s="118"/>
      <c r="C146" s="119"/>
      <c r="D146" s="120"/>
      <c r="E146" s="119"/>
      <c r="F146" s="120"/>
      <c r="G146" s="73"/>
      <c r="H146" s="74"/>
      <c r="I146" s="75"/>
    </row>
    <row r="147" spans="1:10" ht="15" hidden="1" thickBot="1" x14ac:dyDescent="0.4">
      <c r="A147" s="97" t="s">
        <v>148</v>
      </c>
      <c r="B147" s="98"/>
      <c r="C147" s="98"/>
      <c r="D147" s="98"/>
      <c r="E147" s="98"/>
      <c r="F147" s="98"/>
      <c r="G147" s="98"/>
      <c r="H147" s="99"/>
      <c r="I147" s="76">
        <v>0</v>
      </c>
    </row>
    <row r="148" spans="1:10" hidden="1" x14ac:dyDescent="0.35">
      <c r="A148" s="1"/>
      <c r="B148" s="1"/>
      <c r="C148" s="1"/>
      <c r="D148" s="1"/>
      <c r="E148" s="1"/>
      <c r="F148" s="1"/>
      <c r="G148" s="1"/>
      <c r="H148" s="1"/>
      <c r="I148" s="1"/>
    </row>
    <row r="149" spans="1:10" hidden="1" x14ac:dyDescent="0.35">
      <c r="A149" s="3" t="s">
        <v>149</v>
      </c>
      <c r="B149" s="100" t="s">
        <v>150</v>
      </c>
      <c r="C149" s="100"/>
      <c r="D149" s="100"/>
      <c r="E149" s="100"/>
      <c r="F149" s="100"/>
      <c r="G149" s="100"/>
      <c r="H149" s="12"/>
      <c r="I149" s="12"/>
    </row>
    <row r="150" spans="1:10" ht="15" hidden="1" thickBot="1" x14ac:dyDescent="0.4">
      <c r="A150" s="101" t="s">
        <v>151</v>
      </c>
      <c r="B150" s="102"/>
      <c r="C150" s="102"/>
      <c r="D150" s="102"/>
      <c r="E150" s="102"/>
      <c r="F150" s="102"/>
      <c r="G150" s="102"/>
      <c r="H150" s="102"/>
      <c r="I150" s="103"/>
    </row>
    <row r="151" spans="1:10" ht="15" hidden="1" thickBot="1" x14ac:dyDescent="0.4">
      <c r="A151" s="77"/>
      <c r="B151" s="104" t="s">
        <v>152</v>
      </c>
      <c r="C151" s="105"/>
      <c r="D151" s="105"/>
      <c r="E151" s="105"/>
      <c r="F151" s="105"/>
      <c r="G151" s="105"/>
      <c r="H151" s="106"/>
      <c r="I151" s="64" t="s">
        <v>33</v>
      </c>
    </row>
    <row r="152" spans="1:10" hidden="1" x14ac:dyDescent="0.35">
      <c r="A152" s="78" t="s">
        <v>7</v>
      </c>
      <c r="B152" s="107" t="s">
        <v>153</v>
      </c>
      <c r="C152" s="108"/>
      <c r="D152" s="108"/>
      <c r="E152" s="108"/>
      <c r="F152" s="108"/>
      <c r="G152" s="108"/>
      <c r="H152" s="109"/>
      <c r="I152" s="79">
        <v>115.15</v>
      </c>
    </row>
    <row r="153" spans="1:10" hidden="1" x14ac:dyDescent="0.35">
      <c r="A153" s="80" t="s">
        <v>9</v>
      </c>
      <c r="B153" s="110" t="s">
        <v>154</v>
      </c>
      <c r="C153" s="111"/>
      <c r="D153" s="111"/>
      <c r="E153" s="111"/>
      <c r="F153" s="111"/>
      <c r="G153" s="111"/>
      <c r="H153" s="112"/>
      <c r="I153" s="81" t="e">
        <v>#REF!</v>
      </c>
    </row>
    <row r="154" spans="1:10" ht="15" hidden="1" thickBot="1" x14ac:dyDescent="0.4">
      <c r="A154" s="80" t="s">
        <v>12</v>
      </c>
      <c r="B154" s="89" t="s">
        <v>155</v>
      </c>
      <c r="C154" s="90"/>
      <c r="D154" s="90"/>
      <c r="E154" s="90"/>
      <c r="F154" s="90"/>
      <c r="G154" s="90"/>
      <c r="H154" s="91"/>
      <c r="I154" s="81">
        <v>1641.84</v>
      </c>
    </row>
    <row r="155" spans="1:10" ht="15" hidden="1" thickBot="1" x14ac:dyDescent="0.4">
      <c r="A155" s="92" t="s">
        <v>156</v>
      </c>
      <c r="B155" s="93"/>
      <c r="C155" s="93"/>
      <c r="D155" s="93"/>
      <c r="E155" s="93"/>
      <c r="F155" s="93"/>
      <c r="G155" s="93"/>
      <c r="H155" s="94"/>
      <c r="I155" s="76" t="e">
        <v>#REF!</v>
      </c>
    </row>
    <row r="156" spans="1:10" hidden="1" x14ac:dyDescent="0.35">
      <c r="A156" s="82" t="s">
        <v>157</v>
      </c>
      <c r="B156" s="83" t="s">
        <v>158</v>
      </c>
      <c r="C156" s="1"/>
      <c r="D156" s="1"/>
      <c r="E156" s="1"/>
      <c r="F156" s="1"/>
      <c r="G156" s="1"/>
      <c r="H156" s="1"/>
      <c r="I156" s="1"/>
    </row>
    <row r="157" spans="1:10" hidden="1" x14ac:dyDescent="0.35">
      <c r="A157" s="1"/>
      <c r="B157" s="1"/>
      <c r="C157" s="1"/>
      <c r="D157" s="1"/>
      <c r="E157" s="1"/>
      <c r="F157" s="1"/>
      <c r="G157" s="1"/>
      <c r="H157" s="1"/>
      <c r="I157" s="1"/>
    </row>
    <row r="158" spans="1:10" ht="15" hidden="1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</row>
    <row r="159" spans="1:10" ht="15" customHeight="1" x14ac:dyDescent="0.35">
      <c r="A159" s="95" t="s">
        <v>159</v>
      </c>
      <c r="B159" s="95"/>
      <c r="C159" s="95"/>
      <c r="D159" s="95"/>
      <c r="E159" s="95"/>
      <c r="F159" s="95"/>
      <c r="G159" s="95"/>
      <c r="H159" s="95"/>
      <c r="I159" s="84">
        <f>I137/I35</f>
        <v>2.017124082944195</v>
      </c>
      <c r="J159" s="34"/>
    </row>
    <row r="160" spans="1:10" ht="31.5" customHeight="1" x14ac:dyDescent="0.35">
      <c r="A160" s="96" t="s">
        <v>160</v>
      </c>
      <c r="B160" s="96"/>
      <c r="C160" s="96"/>
      <c r="D160" s="96"/>
      <c r="E160" s="96"/>
      <c r="F160" s="96"/>
      <c r="G160" s="96"/>
      <c r="H160" s="96"/>
      <c r="I160" s="96"/>
    </row>
    <row r="161" spans="1:9" ht="63" customHeight="1" x14ac:dyDescent="0.35">
      <c r="A161" s="96" t="s">
        <v>161</v>
      </c>
      <c r="B161" s="96"/>
      <c r="C161" s="96"/>
      <c r="D161" s="96"/>
      <c r="E161" s="96"/>
      <c r="F161" s="96"/>
      <c r="G161" s="96"/>
      <c r="H161" s="96"/>
      <c r="I161" s="96"/>
    </row>
    <row r="162" spans="1:9" x14ac:dyDescent="0.35">
      <c r="A162" s="85"/>
      <c r="B162" s="85"/>
      <c r="C162" s="86"/>
    </row>
    <row r="163" spans="1:9" x14ac:dyDescent="0.35">
      <c r="A163" s="87"/>
      <c r="B163" s="1"/>
      <c r="C163" s="1"/>
    </row>
    <row r="164" spans="1:9" x14ac:dyDescent="0.35">
      <c r="A164" s="87"/>
      <c r="B164" s="1"/>
      <c r="C164" s="1"/>
    </row>
  </sheetData>
  <mergeCells count="176">
    <mergeCell ref="B1:I1"/>
    <mergeCell ref="A2:I2"/>
    <mergeCell ref="A3:I3"/>
    <mergeCell ref="A4:I4"/>
    <mergeCell ref="A5:I5"/>
    <mergeCell ref="A6:I6"/>
    <mergeCell ref="B12:G12"/>
    <mergeCell ref="H12:I12"/>
    <mergeCell ref="B13:G13"/>
    <mergeCell ref="H13:I13"/>
    <mergeCell ref="B14:G14"/>
    <mergeCell ref="H14:I14"/>
    <mergeCell ref="A7:I7"/>
    <mergeCell ref="A8:I8"/>
    <mergeCell ref="A9:I9"/>
    <mergeCell ref="A10:I10"/>
    <mergeCell ref="B11:G11"/>
    <mergeCell ref="H11:I11"/>
    <mergeCell ref="A20:I20"/>
    <mergeCell ref="B21:G21"/>
    <mergeCell ref="H21:I21"/>
    <mergeCell ref="B22:G22"/>
    <mergeCell ref="H22:I22"/>
    <mergeCell ref="B23:G23"/>
    <mergeCell ref="H23:I23"/>
    <mergeCell ref="A16:I16"/>
    <mergeCell ref="A17:B17"/>
    <mergeCell ref="C17:D17"/>
    <mergeCell ref="E17:I17"/>
    <mergeCell ref="A18:B18"/>
    <mergeCell ref="C18:D18"/>
    <mergeCell ref="E18:I18"/>
    <mergeCell ref="B28:G28"/>
    <mergeCell ref="B29:G29"/>
    <mergeCell ref="B30:G30"/>
    <mergeCell ref="B31:G31"/>
    <mergeCell ref="B32:G32"/>
    <mergeCell ref="B33:G33"/>
    <mergeCell ref="B24:G24"/>
    <mergeCell ref="H24:I24"/>
    <mergeCell ref="B25:G25"/>
    <mergeCell ref="H25:I25"/>
    <mergeCell ref="A26:I26"/>
    <mergeCell ref="A27:I27"/>
    <mergeCell ref="A41:G41"/>
    <mergeCell ref="A42:I42"/>
    <mergeCell ref="A43:G43"/>
    <mergeCell ref="B44:G44"/>
    <mergeCell ref="B45:G45"/>
    <mergeCell ref="B46:G46"/>
    <mergeCell ref="B34:G34"/>
    <mergeCell ref="A35:H35"/>
    <mergeCell ref="A37:I37"/>
    <mergeCell ref="A38:G38"/>
    <mergeCell ref="B39:G39"/>
    <mergeCell ref="B40:G40"/>
    <mergeCell ref="A53:I53"/>
    <mergeCell ref="A54:G54"/>
    <mergeCell ref="B55:G55"/>
    <mergeCell ref="B56:G56"/>
    <mergeCell ref="B57:G57"/>
    <mergeCell ref="B58:G58"/>
    <mergeCell ref="B47:G47"/>
    <mergeCell ref="B48:G48"/>
    <mergeCell ref="B49:G49"/>
    <mergeCell ref="B50:G50"/>
    <mergeCell ref="B51:G51"/>
    <mergeCell ref="A52:G52"/>
    <mergeCell ref="B66:H66"/>
    <mergeCell ref="B67:H67"/>
    <mergeCell ref="A68:H68"/>
    <mergeCell ref="A69:I69"/>
    <mergeCell ref="A70:I70"/>
    <mergeCell ref="B71:G71"/>
    <mergeCell ref="B59:G59"/>
    <mergeCell ref="A61:H61"/>
    <mergeCell ref="A62:I62"/>
    <mergeCell ref="A63:I63"/>
    <mergeCell ref="A64:H64"/>
    <mergeCell ref="B65:H65"/>
    <mergeCell ref="A78:I78"/>
    <mergeCell ref="A79:I79"/>
    <mergeCell ref="A80:G80"/>
    <mergeCell ref="J80:P80"/>
    <mergeCell ref="B81:G81"/>
    <mergeCell ref="B82:G82"/>
    <mergeCell ref="B72:G72"/>
    <mergeCell ref="B73:G73"/>
    <mergeCell ref="B74:G74"/>
    <mergeCell ref="B75:G75"/>
    <mergeCell ref="B76:G76"/>
    <mergeCell ref="A77:G77"/>
    <mergeCell ref="A89:I89"/>
    <mergeCell ref="A90:G90"/>
    <mergeCell ref="B91:G91"/>
    <mergeCell ref="A92:G92"/>
    <mergeCell ref="A93:I93"/>
    <mergeCell ref="A94:I94"/>
    <mergeCell ref="B83:G83"/>
    <mergeCell ref="B84:G84"/>
    <mergeCell ref="B85:G85"/>
    <mergeCell ref="B86:G86"/>
    <mergeCell ref="B87:G87"/>
    <mergeCell ref="A88:G88"/>
    <mergeCell ref="B101:G101"/>
    <mergeCell ref="B102:G102"/>
    <mergeCell ref="B103:G103"/>
    <mergeCell ref="B104:G104"/>
    <mergeCell ref="B105:G105"/>
    <mergeCell ref="A106:G106"/>
    <mergeCell ref="A95:H95"/>
    <mergeCell ref="B96:H96"/>
    <mergeCell ref="B97:H97"/>
    <mergeCell ref="A98:H98"/>
    <mergeCell ref="A99:I99"/>
    <mergeCell ref="A100:I100"/>
    <mergeCell ref="B113:G113"/>
    <mergeCell ref="B114:G114"/>
    <mergeCell ref="B115:G115"/>
    <mergeCell ref="B116:G116"/>
    <mergeCell ref="A117:G117"/>
    <mergeCell ref="B118:I118"/>
    <mergeCell ref="A107:I107"/>
    <mergeCell ref="A108:I108"/>
    <mergeCell ref="B109:G109"/>
    <mergeCell ref="B110:G110"/>
    <mergeCell ref="B111:G111"/>
    <mergeCell ref="B112:G112"/>
    <mergeCell ref="A129:H129"/>
    <mergeCell ref="B130:H130"/>
    <mergeCell ref="B131:H131"/>
    <mergeCell ref="B132:H132"/>
    <mergeCell ref="B133:H133"/>
    <mergeCell ref="B134:H134"/>
    <mergeCell ref="B119:G119"/>
    <mergeCell ref="B120:G120"/>
    <mergeCell ref="B122:G122"/>
    <mergeCell ref="B124:G124"/>
    <mergeCell ref="B126:G126"/>
    <mergeCell ref="A128:I128"/>
    <mergeCell ref="A141:B141"/>
    <mergeCell ref="C141:D141"/>
    <mergeCell ref="E141:F141"/>
    <mergeCell ref="A142:B142"/>
    <mergeCell ref="C142:D142"/>
    <mergeCell ref="E142:F142"/>
    <mergeCell ref="B135:H135"/>
    <mergeCell ref="B136:H136"/>
    <mergeCell ref="A137:H137"/>
    <mergeCell ref="B139:G139"/>
    <mergeCell ref="A140:B140"/>
    <mergeCell ref="C140:D140"/>
    <mergeCell ref="E140:F140"/>
    <mergeCell ref="A145:B145"/>
    <mergeCell ref="C145:D145"/>
    <mergeCell ref="E145:F145"/>
    <mergeCell ref="A146:B146"/>
    <mergeCell ref="C146:D146"/>
    <mergeCell ref="E146:F146"/>
    <mergeCell ref="A143:B143"/>
    <mergeCell ref="C143:D143"/>
    <mergeCell ref="E143:F143"/>
    <mergeCell ref="A144:B144"/>
    <mergeCell ref="C144:D144"/>
    <mergeCell ref="E144:F144"/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B153:H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EC81D-4397-42FC-9FFB-B122912F943C}">
  <dimension ref="A1:G5"/>
  <sheetViews>
    <sheetView workbookViewId="0">
      <selection activeCell="A5" sqref="A5"/>
    </sheetView>
  </sheetViews>
  <sheetFormatPr defaultRowHeight="14.5" x14ac:dyDescent="0.35"/>
  <cols>
    <col min="1" max="1" width="22.90625" customWidth="1"/>
    <col min="2" max="2" width="17.1796875" customWidth="1"/>
    <col min="3" max="3" width="15.26953125" customWidth="1"/>
    <col min="4" max="4" width="18.81640625" customWidth="1"/>
    <col min="5" max="5" width="11.81640625" bestFit="1" customWidth="1"/>
    <col min="7" max="7" width="9.6328125" customWidth="1"/>
  </cols>
  <sheetData>
    <row r="1" spans="1:7" ht="31.5" customHeight="1" x14ac:dyDescent="0.35">
      <c r="A1" s="180" t="s">
        <v>164</v>
      </c>
      <c r="B1" s="180" t="s">
        <v>165</v>
      </c>
      <c r="C1" s="180" t="s">
        <v>166</v>
      </c>
      <c r="D1" s="181" t="s">
        <v>179</v>
      </c>
      <c r="E1" s="181" t="s">
        <v>169</v>
      </c>
    </row>
    <row r="2" spans="1:7" ht="39" customHeight="1" x14ac:dyDescent="0.35">
      <c r="A2" s="182" t="s">
        <v>167</v>
      </c>
      <c r="B2" s="187">
        <v>10107.8036232127</v>
      </c>
      <c r="C2" s="187">
        <v>20388.690428796031</v>
      </c>
      <c r="D2" s="187">
        <v>115.84</v>
      </c>
      <c r="E2" s="187">
        <v>115.84</v>
      </c>
    </row>
    <row r="3" spans="1:7" x14ac:dyDescent="0.35">
      <c r="A3" s="184" t="s">
        <v>168</v>
      </c>
    </row>
    <row r="4" spans="1:7" x14ac:dyDescent="0.35">
      <c r="A4" s="183" t="s">
        <v>180</v>
      </c>
    </row>
    <row r="5" spans="1:7" x14ac:dyDescent="0.35">
      <c r="A5" s="189" t="s">
        <v>178</v>
      </c>
      <c r="B5" s="188"/>
      <c r="C5" s="188"/>
      <c r="D5" s="188"/>
      <c r="E5" s="188"/>
      <c r="F5" s="188"/>
      <c r="G5" s="18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0642-202B-4AA3-9B31-25B68385D47A}">
  <dimension ref="A1:J4"/>
  <sheetViews>
    <sheetView workbookViewId="0">
      <selection activeCell="C3" sqref="C3"/>
    </sheetView>
  </sheetViews>
  <sheetFormatPr defaultRowHeight="14.5" x14ac:dyDescent="0.35"/>
  <cols>
    <col min="2" max="2" width="15.90625" customWidth="1"/>
    <col min="3" max="3" width="11.08984375" customWidth="1"/>
    <col min="4" max="4" width="7.81640625" bestFit="1" customWidth="1"/>
    <col min="5" max="5" width="13.26953125" customWidth="1"/>
    <col min="6" max="6" width="11" customWidth="1"/>
  </cols>
  <sheetData>
    <row r="1" spans="1:10" ht="43.5" customHeight="1" x14ac:dyDescent="0.35">
      <c r="A1" s="185" t="s">
        <v>170</v>
      </c>
      <c r="B1" s="185" t="s">
        <v>171</v>
      </c>
      <c r="C1" s="185" t="s">
        <v>172</v>
      </c>
      <c r="D1" s="185" t="s">
        <v>173</v>
      </c>
      <c r="E1" s="185" t="s">
        <v>174</v>
      </c>
      <c r="F1" s="185" t="s">
        <v>175</v>
      </c>
    </row>
    <row r="2" spans="1:10" x14ac:dyDescent="0.35">
      <c r="A2" s="185"/>
      <c r="B2" s="185"/>
      <c r="C2" s="185"/>
      <c r="D2" s="185"/>
      <c r="E2" s="185"/>
      <c r="F2" s="185"/>
    </row>
    <row r="3" spans="1:10" ht="43.5" x14ac:dyDescent="0.35">
      <c r="A3" s="186">
        <v>1</v>
      </c>
      <c r="B3" s="182" t="s">
        <v>176</v>
      </c>
      <c r="C3" s="192">
        <v>6436</v>
      </c>
      <c r="D3" s="182" t="s">
        <v>177</v>
      </c>
      <c r="E3" s="190">
        <f>SUM('Custo da UST'!D2)</f>
        <v>115.84</v>
      </c>
      <c r="F3" s="191">
        <f>SUM(C3*E3)</f>
        <v>745546.23999999999</v>
      </c>
    </row>
    <row r="4" spans="1:10" x14ac:dyDescent="0.35">
      <c r="A4" s="189" t="s">
        <v>178</v>
      </c>
      <c r="B4" s="188"/>
      <c r="C4" s="188"/>
      <c r="D4" s="188"/>
      <c r="E4" s="188"/>
      <c r="F4" s="188"/>
      <c r="G4" s="188"/>
      <c r="H4" s="188"/>
      <c r="I4" s="188"/>
      <c r="J4" s="188"/>
    </row>
  </sheetData>
  <mergeCells count="6">
    <mergeCell ref="A1:A2"/>
    <mergeCell ref="B1:B2"/>
    <mergeCell ref="C1:C2"/>
    <mergeCell ref="D1:D2"/>
    <mergeCell ref="E1:E2"/>
    <mergeCell ref="F1:F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GP</vt:lpstr>
      <vt:lpstr>Custo da UST</vt:lpstr>
      <vt:lpstr>Custo total do serviço</vt:lpstr>
      <vt:lpstr>GP!Area_de_impressao</vt:lpstr>
    </vt:vector>
  </TitlesOfParts>
  <Company>ANAC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Aderson de Lima Calazans</dc:creator>
  <cp:lastModifiedBy>Aderson de Lima Calazans</cp:lastModifiedBy>
  <dcterms:created xsi:type="dcterms:W3CDTF">2022-08-09T13:43:09Z</dcterms:created>
  <dcterms:modified xsi:type="dcterms:W3CDTF">2022-08-12T13:00:36Z</dcterms:modified>
</cp:coreProperties>
</file>